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001"/>
  <workbookPr/>
  <mc:AlternateContent xmlns:mc="http://schemas.openxmlformats.org/markup-compatibility/2006">
    <mc:Choice Requires="x15">
      <x15ac:absPath xmlns:x15ac="http://schemas.microsoft.com/office/spreadsheetml/2010/11/ac" url="C:\Users\Оксана офис\Desktop\"/>
    </mc:Choice>
  </mc:AlternateContent>
  <xr:revisionPtr revIDLastSave="0" documentId="8_{FE1A3662-9E44-4EFC-AD8F-90D2CA34C987}" xr6:coauthVersionLast="45" xr6:coauthVersionMax="45" xr10:uidLastSave="{00000000-0000-0000-0000-000000000000}"/>
  <bookViews>
    <workbookView xWindow="-120" yWindow="-120" windowWidth="29040" windowHeight="15840" activeTab="16" xr2:uid="{00000000-000D-0000-FFFF-FFFF00000000}"/>
  </bookViews>
  <sheets>
    <sheet name="Содержание" sheetId="1" r:id="rId1"/>
    <sheet name="НОВИНКИ И ЭКСКЛЮЗИВ!" sheetId="2" r:id="rId2"/>
    <sheet name="Клипсолайт" sheetId="3" r:id="rId3"/>
    <sheet name="Деколэйс" sheetId="4" r:id="rId4"/>
    <sheet name="Гибкий неон" sheetId="5" r:id="rId5"/>
    <sheet name="Ламполайт" sheetId="6" r:id="rId6"/>
    <sheet name="Гирлянды Нить" sheetId="7" r:id="rId7"/>
    <sheet name="Занавесы" sheetId="8" r:id="rId8"/>
    <sheet name="Бахрома" sheetId="9" r:id="rId9"/>
    <sheet name="Водопад" sheetId="10" r:id="rId10"/>
    <sheet name="Спайдеры" sheetId="11" r:id="rId11"/>
    <sheet name="Шарики" sheetId="12" r:id="rId12"/>
    <sheet name="Подвески" sheetId="13" r:id="rId13"/>
    <sheet name="Сетки" sheetId="14" r:id="rId14"/>
    <sheet name="Дреды" sheetId="15" r:id="rId15"/>
    <sheet name="2D, 3D объекты " sheetId="16" r:id="rId16"/>
    <sheet name="Дюралайт" sheetId="17" r:id="rId17"/>
    <sheet name="Белт-лайт" sheetId="18" r:id="rId18"/>
    <sheet name="Консоли" sheetId="19" r:id="rId19"/>
    <sheet name="Соединители" sheetId="20" r:id="rId20"/>
    <sheet name="Лапник" sheetId="22" r:id="rId21"/>
    <sheet name="Летний сезон" sheetId="23" r:id="rId22"/>
    <sheet name="День Победы" sheetId="24" r:id="rId23"/>
  </sheets>
  <definedNames>
    <definedName name="_xlnm._FilterDatabase" localSheetId="15" hidden="1">'2D, 3D объекты '!$A$2:$D$2</definedName>
    <definedName name="_xlnm._FilterDatabase" localSheetId="8" hidden="1">Бахрома!$A$2:$E$169</definedName>
    <definedName name="_xlnm._FilterDatabase" localSheetId="17" hidden="1">'Белт-лайт'!$A$2:$C$2</definedName>
    <definedName name="_xlnm._FilterDatabase" localSheetId="9" hidden="1">Водопад!$A$2:$E$2</definedName>
    <definedName name="_xlnm._FilterDatabase" localSheetId="6" hidden="1">'Гирлянды Нить'!$A$2:$E$234</definedName>
    <definedName name="_xlnm._FilterDatabase" localSheetId="14" hidden="1">Дреды!$A$2:$E$2</definedName>
    <definedName name="_xlnm._FilterDatabase" localSheetId="16" hidden="1">Дюралайт!$A$2:$C$2</definedName>
    <definedName name="_xlnm._FilterDatabase" localSheetId="7" hidden="1">Занавесы!$A$2:$E$211</definedName>
    <definedName name="_xlnm._FilterDatabase" localSheetId="18" hidden="1">Консоли!$A$2:$C$2</definedName>
    <definedName name="_xlnm._FilterDatabase" localSheetId="5" hidden="1">Ламполайт!$A$2:$E$2</definedName>
    <definedName name="_xlnm._FilterDatabase" localSheetId="1" hidden="1">'НОВИНКИ И ЭКСКЛЮЗИВ!'!$A$2:$C$2</definedName>
    <definedName name="_xlnm._FilterDatabase" localSheetId="12" hidden="1">Подвески!$A$2:$E$2</definedName>
    <definedName name="_xlnm._FilterDatabase" localSheetId="13" hidden="1">Сетки!$A$2:$E$2</definedName>
    <definedName name="_xlnm._FilterDatabase" localSheetId="19" hidden="1">Соединители!$A$2:$C$2</definedName>
    <definedName name="_xlnm._FilterDatabase" localSheetId="10" hidden="1">Спайдеры!$A$2:$E$2</definedName>
    <definedName name="_xlnm._FilterDatabase" localSheetId="11" hidden="1">Шарики!$A$2:$E$2</definedName>
    <definedName name="Print_Titles" localSheetId="0">Содержание!$1:$2</definedName>
    <definedName name="StartStopButton" localSheetId="0">"shape128"</definedName>
    <definedName name="Z_92C72A50_C521_409A_A27F_787E00B988FF_.wvu.FilterData" localSheetId="15" hidden="1">'2D, 3D объекты '!$A$2:$D$2</definedName>
    <definedName name="Z_92C72A50_C521_409A_A27F_787E00B988FF_.wvu.FilterData" localSheetId="8" hidden="1">Бахрома!$A$2:$E$2</definedName>
    <definedName name="Z_92C72A50_C521_409A_A27F_787E00B988FF_.wvu.FilterData" localSheetId="17" hidden="1">'Белт-лайт'!$A$2:$C$2</definedName>
    <definedName name="Z_92C72A50_C521_409A_A27F_787E00B988FF_.wvu.FilterData" localSheetId="9" hidden="1">Водопад!$A$2:$E$2</definedName>
    <definedName name="Z_92C72A50_C521_409A_A27F_787E00B988FF_.wvu.FilterData" localSheetId="6" hidden="1">'Гирлянды Нить'!$A$2:$E$234</definedName>
    <definedName name="Z_92C72A50_C521_409A_A27F_787E00B988FF_.wvu.FilterData" localSheetId="14" hidden="1">Дреды!$A$2:$E$2</definedName>
    <definedName name="Z_92C72A50_C521_409A_A27F_787E00B988FF_.wvu.FilterData" localSheetId="16" hidden="1">Дюралайт!$A$2:$C$2</definedName>
    <definedName name="Z_92C72A50_C521_409A_A27F_787E00B988FF_.wvu.FilterData" localSheetId="7" hidden="1">Занавесы!$A$2:$E$211</definedName>
    <definedName name="Z_92C72A50_C521_409A_A27F_787E00B988FF_.wvu.FilterData" localSheetId="18" hidden="1">Консоли!$A$2:$C$2</definedName>
    <definedName name="Z_92C72A50_C521_409A_A27F_787E00B988FF_.wvu.FilterData" localSheetId="5" hidden="1">Ламполайт!$A$2:$E$2</definedName>
    <definedName name="Z_92C72A50_C521_409A_A27F_787E00B988FF_.wvu.FilterData" localSheetId="1" hidden="1">'НОВИНКИ И ЭКСКЛЮЗИВ!'!$A$2:$C$2</definedName>
    <definedName name="Z_92C72A50_C521_409A_A27F_787E00B988FF_.wvu.FilterData" localSheetId="12" hidden="1">Подвески!$A$2:$E$2</definedName>
    <definedName name="Z_92C72A50_C521_409A_A27F_787E00B988FF_.wvu.FilterData" localSheetId="13" hidden="1">Сетки!$A$2:$E$2</definedName>
    <definedName name="Z_92C72A50_C521_409A_A27F_787E00B988FF_.wvu.FilterData" localSheetId="19" hidden="1">Соединители!$A$2:$C$2</definedName>
    <definedName name="Z_92C72A50_C521_409A_A27F_787E00B988FF_.wvu.FilterData" localSheetId="10" hidden="1">Спайдеры!$A$2:$E$2</definedName>
    <definedName name="Z_92C72A50_C521_409A_A27F_787E00B988FF_.wvu.FilterData" localSheetId="11" hidden="1">Шарики!$A$2:$E$2</definedName>
    <definedName name="Z_92C72A50_C521_409A_A27F_787E00B988FF_.wvu.PrintArea" localSheetId="8" hidden="1">Бахрома!$A$1:$J$166</definedName>
    <definedName name="Z_92C72A50_C521_409A_A27F_787E00B988FF_.wvu.PrintArea" localSheetId="6" hidden="1">'Гирлянды Нить'!$A$1:$J$234</definedName>
    <definedName name="Z_92C72A50_C521_409A_A27F_787E00B988FF_.wvu.PrintArea" localSheetId="7" hidden="1">Занавесы!$A$1:$J$211</definedName>
    <definedName name="Z_92C72A50_C521_409A_A27F_787E00B988FF_.wvu.PrintArea" localSheetId="5" hidden="1">Ламполайт!$A$1:$J$5</definedName>
    <definedName name="Z_92C72A50_C521_409A_A27F_787E00B988FF_.wvu.PrintArea" localSheetId="10" hidden="1">Спайдеры!$A$1:$J$35</definedName>
    <definedName name="а2">#REF!</definedName>
    <definedName name="Декорации_Летний_сезон">Содержание!$C$25</definedName>
    <definedName name="Декорации_на_Летний_сезон">Содержание!$C$25</definedName>
    <definedName name="_xlnm.Print_Area" localSheetId="8">Бахрома!$A$1:$J$166</definedName>
    <definedName name="_xlnm.Print_Area" localSheetId="6">'Гирлянды Нить'!$A$1:$J$234</definedName>
    <definedName name="_xlnm.Print_Area" localSheetId="7">Занавесы!$A$1:$J$211</definedName>
    <definedName name="_xlnm.Print_Area" localSheetId="5">Ламполайт!$A$1:$J$5</definedName>
    <definedName name="_xlnm.Print_Area" localSheetId="0">Содержание!$A$1:$L$24</definedName>
    <definedName name="_xlnm.Print_Area" localSheetId="10">Спайдеры!$A$1:$J$35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H12" i="20" l="1"/>
  <c r="H11" i="20"/>
  <c r="H10" i="20"/>
  <c r="H9" i="20"/>
  <c r="H8" i="20"/>
  <c r="H7" i="20"/>
  <c r="H6" i="20"/>
  <c r="H5" i="20"/>
  <c r="H4" i="20"/>
  <c r="H28" i="18"/>
  <c r="H27" i="18"/>
  <c r="H26" i="18"/>
  <c r="H25" i="18"/>
  <c r="H24" i="18"/>
  <c r="H17" i="18"/>
  <c r="H10" i="18"/>
  <c r="H8" i="18"/>
  <c r="H7" i="18"/>
  <c r="H5" i="18"/>
  <c r="H4" i="18"/>
  <c r="H68" i="17"/>
  <c r="H67" i="17"/>
  <c r="H65" i="17"/>
  <c r="H64" i="17"/>
  <c r="H63" i="17"/>
  <c r="H62" i="17"/>
  <c r="H61" i="17"/>
  <c r="H60" i="17"/>
  <c r="H59" i="17"/>
  <c r="H58" i="17"/>
  <c r="H57" i="17"/>
  <c r="H56" i="17"/>
  <c r="H55" i="17"/>
  <c r="H54" i="17"/>
  <c r="H53" i="17"/>
  <c r="H51" i="17"/>
  <c r="H50" i="17"/>
  <c r="H49" i="17"/>
  <c r="H48" i="17"/>
  <c r="H47" i="17"/>
  <c r="H46" i="17"/>
  <c r="H45" i="17"/>
  <c r="H44" i="17"/>
  <c r="H42" i="17"/>
  <c r="H41" i="17"/>
  <c r="H40" i="17"/>
  <c r="H39" i="17"/>
  <c r="H38" i="17"/>
  <c r="H37" i="17"/>
  <c r="H36" i="17"/>
  <c r="H35" i="17"/>
  <c r="H33" i="17"/>
  <c r="H32" i="17"/>
  <c r="H31" i="17"/>
  <c r="H30" i="17"/>
  <c r="H29" i="17"/>
  <c r="H28" i="17"/>
  <c r="H26" i="17"/>
  <c r="H25" i="17"/>
  <c r="H24" i="17"/>
  <c r="H23" i="17"/>
  <c r="H22" i="17"/>
  <c r="H21" i="17"/>
  <c r="H20" i="17"/>
  <c r="H19" i="17"/>
  <c r="H18" i="17"/>
  <c r="H17" i="17"/>
  <c r="H16" i="17"/>
  <c r="H14" i="17"/>
  <c r="H13" i="17"/>
  <c r="H12" i="17"/>
  <c r="H11" i="17"/>
  <c r="H10" i="17"/>
  <c r="H9" i="17"/>
  <c r="H8" i="17"/>
  <c r="H7" i="17"/>
  <c r="H6" i="17"/>
  <c r="H5" i="17"/>
  <c r="H4" i="17"/>
  <c r="I80" i="16"/>
  <c r="I79" i="16"/>
  <c r="I78" i="16"/>
  <c r="I77" i="16"/>
  <c r="I76" i="16"/>
  <c r="I75" i="16"/>
  <c r="I74" i="16"/>
  <c r="I73" i="16"/>
  <c r="I72" i="16"/>
  <c r="I71" i="16"/>
  <c r="I70" i="16"/>
  <c r="I69" i="16"/>
  <c r="I68" i="16"/>
  <c r="I67" i="16"/>
  <c r="I61" i="16"/>
  <c r="I59" i="16"/>
  <c r="I53" i="16"/>
  <c r="I52" i="16"/>
  <c r="I51" i="16"/>
  <c r="I50" i="16"/>
  <c r="I49" i="16"/>
  <c r="I48" i="16"/>
  <c r="I47" i="16"/>
  <c r="I46" i="16"/>
  <c r="I45" i="16"/>
  <c r="I44" i="16"/>
  <c r="I43" i="16"/>
  <c r="I42" i="16"/>
  <c r="I41" i="16"/>
  <c r="I40" i="16"/>
  <c r="I39" i="16"/>
  <c r="I38" i="16"/>
  <c r="I37" i="16"/>
  <c r="I36" i="16"/>
  <c r="I35" i="16"/>
  <c r="I34" i="16"/>
  <c r="I33" i="16"/>
  <c r="I32" i="16"/>
  <c r="I31" i="16"/>
  <c r="I30" i="16"/>
  <c r="I29" i="16"/>
  <c r="I28" i="16"/>
  <c r="I27" i="16"/>
  <c r="I26" i="16"/>
  <c r="I25" i="16"/>
  <c r="I24" i="16"/>
  <c r="I23" i="16"/>
  <c r="I22" i="16"/>
  <c r="I21" i="16"/>
  <c r="I20" i="16"/>
  <c r="I19" i="16"/>
  <c r="I18" i="16"/>
  <c r="I17" i="16"/>
  <c r="I16" i="16"/>
  <c r="I15" i="16"/>
  <c r="I14" i="16"/>
  <c r="I13" i="16"/>
  <c r="I12" i="16"/>
  <c r="I4" i="16"/>
  <c r="J12" i="15"/>
  <c r="J10" i="15"/>
  <c r="J20" i="14"/>
  <c r="J15" i="14"/>
  <c r="J4" i="14"/>
  <c r="J17" i="12"/>
  <c r="J16" i="12"/>
  <c r="J8" i="12"/>
  <c r="J7" i="12"/>
  <c r="J5" i="12"/>
  <c r="J4" i="12"/>
  <c r="J27" i="11"/>
  <c r="J25" i="11"/>
  <c r="J15" i="11"/>
  <c r="J12" i="11"/>
  <c r="J4" i="11"/>
  <c r="J11" i="10"/>
  <c r="J10" i="10"/>
  <c r="J9" i="10"/>
  <c r="J7" i="10"/>
  <c r="J4" i="10"/>
  <c r="J166" i="9"/>
  <c r="J165" i="9"/>
  <c r="J161" i="9"/>
  <c r="J160" i="9"/>
  <c r="J158" i="9"/>
  <c r="J154" i="9"/>
  <c r="J153" i="9"/>
  <c r="J144" i="9"/>
  <c r="J140" i="9"/>
  <c r="J139" i="9"/>
  <c r="J137" i="9"/>
  <c r="J133" i="9"/>
  <c r="J132" i="9"/>
  <c r="J124" i="9"/>
  <c r="J114" i="9"/>
  <c r="J110" i="9"/>
  <c r="J109" i="9"/>
  <c r="J99" i="9"/>
  <c r="J95" i="9"/>
  <c r="J94" i="9"/>
  <c r="J83" i="9"/>
  <c r="J79" i="9"/>
  <c r="J78" i="9"/>
  <c r="J73" i="9"/>
  <c r="J62" i="9"/>
  <c r="J58" i="9"/>
  <c r="J57" i="9"/>
  <c r="J52" i="9"/>
  <c r="J42" i="9"/>
  <c r="J38" i="9"/>
  <c r="J37" i="9"/>
  <c r="J26" i="9"/>
  <c r="J22" i="9"/>
  <c r="J21" i="9"/>
  <c r="J14" i="9"/>
  <c r="J4" i="9"/>
  <c r="J207" i="8"/>
  <c r="J202" i="8"/>
  <c r="J197" i="8"/>
  <c r="J194" i="8"/>
  <c r="J189" i="8"/>
  <c r="J184" i="8"/>
  <c r="J177" i="8"/>
  <c r="J171" i="8"/>
  <c r="J164" i="8"/>
  <c r="J162" i="8"/>
  <c r="J161" i="8"/>
  <c r="J150" i="8"/>
  <c r="J148" i="8"/>
  <c r="J140" i="8"/>
  <c r="J134" i="8"/>
  <c r="J112" i="8"/>
  <c r="J101" i="8"/>
  <c r="J99" i="8"/>
  <c r="J90" i="8"/>
  <c r="J77" i="8"/>
  <c r="J55" i="8"/>
  <c r="J37" i="8"/>
  <c r="J24" i="8"/>
  <c r="J16" i="8"/>
  <c r="J10" i="8"/>
  <c r="J9" i="8"/>
  <c r="J7" i="8"/>
  <c r="J5" i="8"/>
  <c r="J4" i="8"/>
  <c r="J233" i="7"/>
  <c r="J231" i="7"/>
  <c r="J179" i="7"/>
  <c r="J178" i="7"/>
  <c r="J177" i="7"/>
  <c r="J176" i="7"/>
  <c r="J175" i="7"/>
  <c r="J173" i="7"/>
  <c r="J163" i="7"/>
  <c r="J154" i="7"/>
  <c r="J110" i="7"/>
  <c r="J87" i="7"/>
  <c r="J63" i="7"/>
  <c r="J49" i="7"/>
  <c r="J38" i="7"/>
  <c r="J26" i="7"/>
  <c r="J22" i="7"/>
  <c r="J13" i="7"/>
  <c r="J7" i="6"/>
  <c r="J6" i="6"/>
  <c r="J5" i="6"/>
  <c r="J4" i="6"/>
  <c r="H26" i="5"/>
  <c r="H25" i="5"/>
  <c r="H24" i="5"/>
  <c r="H23" i="5"/>
  <c r="H16" i="5"/>
  <c r="H15" i="5"/>
  <c r="H14" i="5"/>
  <c r="H13" i="5"/>
  <c r="H12" i="5"/>
  <c r="H11" i="5"/>
  <c r="H9" i="5"/>
  <c r="H8" i="5"/>
  <c r="H7" i="5"/>
  <c r="H6" i="5"/>
  <c r="H5" i="5"/>
  <c r="H4" i="5"/>
  <c r="H12" i="4"/>
  <c r="H11" i="4"/>
  <c r="H10" i="4"/>
  <c r="H9" i="4"/>
  <c r="H8" i="4"/>
  <c r="H7" i="4"/>
  <c r="H6" i="4"/>
  <c r="H5" i="4"/>
  <c r="H4" i="4"/>
  <c r="I120" i="2"/>
  <c r="I119" i="2"/>
  <c r="I118" i="2"/>
  <c r="I117" i="2"/>
  <c r="I116" i="2"/>
  <c r="I115" i="2"/>
  <c r="I113" i="2"/>
  <c r="I112" i="2"/>
  <c r="I111" i="2"/>
  <c r="I110" i="2"/>
  <c r="I109" i="2"/>
  <c r="I108" i="2"/>
  <c r="I107" i="2"/>
  <c r="I106" i="2"/>
  <c r="I104" i="2"/>
  <c r="I103" i="2"/>
  <c r="I102" i="2"/>
  <c r="I101" i="2"/>
  <c r="I99" i="2"/>
  <c r="I98" i="2"/>
  <c r="I97" i="2"/>
  <c r="I96" i="2"/>
  <c r="I95" i="2"/>
  <c r="I94" i="2"/>
  <c r="I93" i="2"/>
  <c r="I92" i="2"/>
  <c r="I91" i="2"/>
  <c r="I80" i="2"/>
  <c r="I70" i="2"/>
  <c r="I69" i="2"/>
  <c r="I68" i="2"/>
  <c r="I67" i="2"/>
  <c r="I66" i="2"/>
  <c r="I65" i="2"/>
  <c r="I64" i="2"/>
  <c r="I63" i="2"/>
  <c r="I62" i="2"/>
  <c r="I61" i="2"/>
  <c r="I60" i="2"/>
  <c r="I59" i="2"/>
  <c r="I58" i="2"/>
  <c r="I57" i="2"/>
  <c r="I51" i="2"/>
  <c r="I50" i="2"/>
  <c r="I49" i="2"/>
  <c r="I48" i="2"/>
  <c r="I47" i="2"/>
  <c r="I46" i="2"/>
  <c r="I45" i="2"/>
  <c r="I44" i="2"/>
  <c r="I43" i="2"/>
  <c r="I42" i="2"/>
  <c r="I41" i="2"/>
  <c r="I40" i="2"/>
  <c r="I39" i="2"/>
  <c r="I38" i="2"/>
  <c r="I37" i="2"/>
  <c r="I36" i="2"/>
  <c r="I35" i="2"/>
  <c r="I34" i="2"/>
  <c r="I33" i="2"/>
  <c r="I32" i="2"/>
  <c r="I31" i="2"/>
  <c r="I30" i="2"/>
  <c r="I29" i="2"/>
  <c r="I28" i="2"/>
  <c r="I27" i="2"/>
  <c r="I26" i="2"/>
  <c r="I25" i="2"/>
  <c r="I24" i="2"/>
  <c r="I23" i="2"/>
  <c r="I22" i="2"/>
  <c r="I21" i="2"/>
  <c r="I20" i="2"/>
  <c r="I19" i="2"/>
  <c r="I18" i="2"/>
  <c r="I17" i="2"/>
  <c r="I16" i="2"/>
  <c r="I15" i="2"/>
  <c r="I14" i="2"/>
  <c r="I13" i="2"/>
  <c r="I12" i="2"/>
  <c r="I11" i="2"/>
  <c r="I10" i="2"/>
  <c r="I4" i="2"/>
</calcChain>
</file>

<file path=xl/sharedStrings.xml><?xml version="1.0" encoding="utf-8"?>
<sst xmlns="http://schemas.openxmlformats.org/spreadsheetml/2006/main" count="4800" uniqueCount="1370">
  <si>
    <t xml:space="preserve"> </t>
  </si>
  <si>
    <t>НОВИНКИ И ЭКСКЛЮЗИВ!</t>
  </si>
  <si>
    <t>Клипсолайт</t>
  </si>
  <si>
    <t>КЛАСС
НАДЕЖНОСТИ</t>
  </si>
  <si>
    <t>Материалы, напряжение</t>
  </si>
  <si>
    <t>Ограничения по применению</t>
  </si>
  <si>
    <t>СТЕПЕНЬ
ЗАЩИТЫ</t>
  </si>
  <si>
    <t>Гарантия  Rich LED</t>
  </si>
  <si>
    <t>Деколэйс</t>
  </si>
  <si>
    <t>A++</t>
  </si>
  <si>
    <r>
      <t xml:space="preserve">Резина, </t>
    </r>
    <r>
      <rPr>
        <b/>
        <sz val="12"/>
        <color indexed="64"/>
        <rFont val="Calibri"/>
      </rPr>
      <t>герметичный колпачок</t>
    </r>
    <r>
      <rPr>
        <sz val="12"/>
        <color indexed="64"/>
        <rFont val="Calibri"/>
      </rPr>
      <t>, 24 В</t>
    </r>
  </si>
  <si>
    <r>
      <rPr>
        <b/>
        <sz val="8"/>
        <color indexed="64"/>
        <rFont val="Calibri"/>
      </rPr>
      <t>Без ограничений.</t>
    </r>
    <r>
      <rPr>
        <sz val="8"/>
        <color indexed="64"/>
        <rFont val="Calibri"/>
      </rPr>
      <t xml:space="preserve">
Оживленные проспекты, вдоль дороги, на любой высоте от земли - фасады, конструкции, деревья.</t>
    </r>
  </si>
  <si>
    <t>IP65</t>
  </si>
  <si>
    <t>1 год</t>
  </si>
  <si>
    <t>Гибкий неон</t>
  </si>
  <si>
    <t>A+</t>
  </si>
  <si>
    <r>
      <t xml:space="preserve">Резина, </t>
    </r>
    <r>
      <rPr>
        <b/>
        <sz val="12"/>
        <color indexed="64"/>
        <rFont val="Calibri"/>
      </rPr>
      <t>герметичный колпачок</t>
    </r>
    <r>
      <rPr>
        <sz val="12"/>
        <color indexed="64"/>
        <rFont val="Calibri"/>
      </rPr>
      <t>, 220 В</t>
    </r>
  </si>
  <si>
    <t>Ламполайт Rich LED</t>
  </si>
  <si>
    <r>
      <t xml:space="preserve">ПВХ, </t>
    </r>
    <r>
      <rPr>
        <b/>
        <sz val="12"/>
        <color indexed="64"/>
        <rFont val="Calibri"/>
      </rPr>
      <t>герметичный колпачок</t>
    </r>
    <r>
      <rPr>
        <sz val="12"/>
        <color indexed="64"/>
        <rFont val="Calibri"/>
      </rPr>
      <t>, 24 В</t>
    </r>
  </si>
  <si>
    <t>Светодиодные гирлянды Нить</t>
  </si>
  <si>
    <t>A</t>
  </si>
  <si>
    <r>
      <t xml:space="preserve">ПВХ, </t>
    </r>
    <r>
      <rPr>
        <b/>
        <sz val="12"/>
        <color indexed="64"/>
        <rFont val="Calibri"/>
      </rPr>
      <t>герметичный колпачок</t>
    </r>
    <r>
      <rPr>
        <sz val="12"/>
        <color indexed="64"/>
        <rFont val="Calibri"/>
      </rPr>
      <t>, 220 В</t>
    </r>
  </si>
  <si>
    <t>Светодиодные дожди, занавесы</t>
  </si>
  <si>
    <t>B+</t>
  </si>
  <si>
    <t>ПВХ, простой колпачок, 24 В</t>
  </si>
  <si>
    <r>
      <rPr>
        <b/>
        <sz val="8"/>
        <color indexed="64"/>
        <rFont val="Calibri"/>
      </rPr>
      <t>С ограничениями.</t>
    </r>
    <r>
      <rPr>
        <sz val="8"/>
        <color indexed="64"/>
        <rFont val="Calibri"/>
      </rPr>
      <t xml:space="preserve">
В отдалении от оживленныйх магистралей, дорог, на любой высоте от земли - фасады, конструкции, деревья.</t>
    </r>
  </si>
  <si>
    <t>IP54</t>
  </si>
  <si>
    <t>6 мес.</t>
  </si>
  <si>
    <t>Светодиодная бахрома Rich LED</t>
  </si>
  <si>
    <t>ПВХ, 24 В</t>
  </si>
  <si>
    <t>Светодиодный Водопад</t>
  </si>
  <si>
    <t>B</t>
  </si>
  <si>
    <t>ПВХ, простой колпачок, 220 В</t>
  </si>
  <si>
    <r>
      <rPr>
        <b/>
        <sz val="8"/>
        <color indexed="64"/>
        <rFont val="Calibri"/>
      </rPr>
      <t>С ограничениями.</t>
    </r>
    <r>
      <rPr>
        <sz val="8"/>
        <color indexed="64"/>
        <rFont val="Calibri"/>
      </rPr>
      <t xml:space="preserve">
В большом отдалении от оживленныйх магистралей, дорог, на высоте не менее 2-х метров от земли - фасады, конструкции.</t>
    </r>
  </si>
  <si>
    <t xml:space="preserve">Гирлянды Спайдер для деревьев </t>
  </si>
  <si>
    <t>ПВХ, 220 В</t>
  </si>
  <si>
    <t>Светодиодные гирлянды Шарики</t>
  </si>
  <si>
    <t>IP44</t>
  </si>
  <si>
    <t>Светодиодные подвески Rich LED</t>
  </si>
  <si>
    <t>C</t>
  </si>
  <si>
    <r>
      <rPr>
        <b/>
        <sz val="8"/>
        <color indexed="64"/>
        <rFont val="Calibri"/>
      </rPr>
      <t>Со значительными ограничениями.</t>
    </r>
    <r>
      <rPr>
        <sz val="8"/>
        <color indexed="64"/>
        <rFont val="Calibri"/>
      </rPr>
      <t xml:space="preserve">
В большом отдалении от оживленныйх магистралей, дорог, на высоте не менее 2-х метров от земли под навесом - фасады, конструкции.</t>
    </r>
  </si>
  <si>
    <t>Светодиодные сетки Rich LED</t>
  </si>
  <si>
    <t>Светодиодные дреды Rich LED</t>
  </si>
  <si>
    <t>D</t>
  </si>
  <si>
    <t>Исключительно внутреннее применение.</t>
  </si>
  <si>
    <t>IP20</t>
  </si>
  <si>
    <t xml:space="preserve">Rich LED 
не производит </t>
  </si>
  <si>
    <t>Светодиодные 2D и 3D украшения Rich LED</t>
  </si>
  <si>
    <t>Дюралайт - светодиодный шнур Rich LED</t>
  </si>
  <si>
    <r>
      <rPr>
        <b/>
        <sz val="16"/>
        <color indexed="64"/>
        <rFont val="Calibri"/>
      </rPr>
      <t>Примечание:  гарантийный срок на изделия дюралайт; белт-лайт - 1 год.</t>
    </r>
    <r>
      <rPr>
        <sz val="16"/>
        <color indexed="64"/>
        <rFont val="Calibri"/>
      </rPr>
      <t xml:space="preserve">
</t>
    </r>
    <r>
      <rPr>
        <b/>
        <sz val="16"/>
        <color indexed="64"/>
        <rFont val="Calibri"/>
      </rPr>
      <t xml:space="preserve">Блоки питания для дюралайта, лампы для белт-лайта </t>
    </r>
    <r>
      <rPr>
        <sz val="16"/>
        <color indexed="64"/>
        <rFont val="Calibri"/>
      </rPr>
      <t xml:space="preserve">- </t>
    </r>
    <r>
      <rPr>
        <b/>
        <sz val="16"/>
        <color indexed="64"/>
        <rFont val="Calibri"/>
      </rPr>
      <t xml:space="preserve">6 мес. </t>
    </r>
  </si>
  <si>
    <t>Белт-лайт Rich LED</t>
  </si>
  <si>
    <t>Светодиодные консоли Rich LED</t>
  </si>
  <si>
    <t>Соединители для гирлянд Rich LED</t>
  </si>
  <si>
    <t>Светодиодный прожекторы Rich LED</t>
  </si>
  <si>
    <t>Лапник</t>
  </si>
  <si>
    <t>Декорации на День Победы</t>
  </si>
  <si>
    <t>Декорации на летний сезон</t>
  </si>
  <si>
    <t>Артикул</t>
  </si>
  <si>
    <t>Цвет диодов</t>
  </si>
  <si>
    <t>Свечение</t>
  </si>
  <si>
    <t>Описание</t>
  </si>
  <si>
    <t>Фото</t>
  </si>
  <si>
    <t>Розничная цена, руб.</t>
  </si>
  <si>
    <t>Кол-во в коробке, шт</t>
  </si>
  <si>
    <t>Вес 1 коробки, кг</t>
  </si>
  <si>
    <t>Объем 1 коробки, м3</t>
  </si>
  <si>
    <t>Светодиодные Ёжики-трансформеры, 24 В, постоянное свечение</t>
  </si>
  <si>
    <t>RL-TB30C-W</t>
  </si>
  <si>
    <t>белый</t>
  </si>
  <si>
    <t>постоянное</t>
  </si>
  <si>
    <r>
      <rPr>
        <b/>
        <sz val="8"/>
        <rFont val="Verdana"/>
      </rPr>
      <t>Светодиодный ёжик-трансформер 30 см. Rich LED,</t>
    </r>
    <r>
      <rPr>
        <sz val="8"/>
        <rFont val="Verdana"/>
      </rPr>
      <t xml:space="preserve"> соединяются с помощью универсального соединителя RL-SC2/100-50-W (приобретается отдельно). 
40 LED, 20 веток.
Диаметр 30 см.
24В. 
Блок питания в комплекте.
Металлический каркас.
</t>
    </r>
    <r>
      <rPr>
        <b/>
        <sz val="8"/>
        <rFont val="Verdana"/>
      </rPr>
      <t>Фольга на ветках золотая, серебряная</t>
    </r>
    <r>
      <rPr>
        <sz val="8"/>
        <rFont val="Verdana"/>
      </rPr>
      <t xml:space="preserve">. 
Влагозащищенный IP54. </t>
    </r>
  </si>
  <si>
    <t>RL-TB30C-WW</t>
  </si>
  <si>
    <t>теплый белый</t>
  </si>
  <si>
    <t>Светодиодные Ёжики-трансформеры, 24 В, мерцание</t>
  </si>
  <si>
    <t>RL-TB45CF-W</t>
  </si>
  <si>
    <t>мерцание</t>
  </si>
  <si>
    <r>
      <rPr>
        <b/>
        <sz val="8"/>
        <rFont val="Verdana"/>
      </rPr>
      <t xml:space="preserve">Светодиодный ёжик-трансформер 45 см. Rich LED, мерцающий, </t>
    </r>
    <r>
      <rPr>
        <sz val="8"/>
        <rFont val="Verdana"/>
      </rPr>
      <t xml:space="preserve">соединяются с помощью универсального соединителя RL-SC2/100-50-W (приобретается отдельно). </t>
    </r>
    <r>
      <rPr>
        <b/>
        <sz val="8"/>
        <rFont val="Verdana"/>
      </rPr>
      <t xml:space="preserve"> 
</t>
    </r>
    <r>
      <rPr>
        <sz val="8"/>
        <rFont val="Verdana"/>
      </rPr>
      <t xml:space="preserve">96 LED, 32 веток.
Диаметр 45 см. 
24В. 
Блок питания в комплекте.
Металлический каркас.
</t>
    </r>
    <r>
      <rPr>
        <b/>
        <sz val="8"/>
        <rFont val="Verdana"/>
      </rPr>
      <t>Фольга на ветках золотая, серебряная.</t>
    </r>
    <r>
      <rPr>
        <sz val="8"/>
        <rFont val="Verdana"/>
      </rPr>
      <t xml:space="preserve"> 
Влагозащищенный IP54. </t>
    </r>
  </si>
  <si>
    <t>RL-TB45CF-WW</t>
  </si>
  <si>
    <t>Подарки</t>
  </si>
  <si>
    <t>RL-3D-GB30-GdR/WW</t>
  </si>
  <si>
    <t>статика</t>
  </si>
  <si>
    <r>
      <t xml:space="preserve">Подарок 30х30
Размер изделия:    
Длина:    30 см
Ширина:    30см
Высота:    30см
Материал каркаса:    композитный матер.
Обшивка каркаса:    деколэйс
Подцветка каркаса:  статика
Цвет каркаса:  золотистый, прозрачный
Напряжение:    220в
Мощность:    3,3вт
Степень защиты:    IP-65
Кол-во светодиодов:    50шт
Вес:    2,1кг
Рабочая температура:    от -40 до +60
Гарантия:    12 мес.
Страна производитель:    РОССИЯ
</t>
    </r>
    <r>
      <rPr>
        <b/>
        <sz val="8"/>
        <color indexed="2"/>
        <rFont val="Verdana"/>
      </rPr>
      <t>Цвет свечения и цвет декоэйса может быть изменен согласно запросу(информацию уточняйте у менеджера)</t>
    </r>
  </si>
  <si>
    <t>RL-3D-GB30-TG/R</t>
  </si>
  <si>
    <t>красный</t>
  </si>
  <si>
    <t>RL-3D-GB30-TG/B</t>
  </si>
  <si>
    <t>синий</t>
  </si>
  <si>
    <t>RL-3D-GB30-TG/G</t>
  </si>
  <si>
    <t>зеленый</t>
  </si>
  <si>
    <t>RL-3D-GB30-TG/W</t>
  </si>
  <si>
    <t>RL-3D-GB30-TG/WW</t>
  </si>
  <si>
    <t>RL-3D-GB30-TG/P</t>
  </si>
  <si>
    <t>розовый</t>
  </si>
  <si>
    <t>RL-3D-GB30F-GdR/WW</t>
  </si>
  <si>
    <r>
      <t xml:space="preserve">Подарок 30х30
Размер изделия:    
Длина:    30 см
Ширина:    30см
Высота:    30см
Материал каркаса:    композитный матер.
Обшивка каркаса:    деколэйс
Подцветка каркаса:  мерцание
Цвет каркаса:  золотистый, прозрачный
Напряжение:    220в
Мощность:    3,3вт
Степень защиты:    IP-65
Кол-во светодиодов:    50шт
Вес:    2,1кг
Рабочая температура:    от -40 до +60
Гарантия:    12 мес.
Страна производитель:    РОССИЯ
</t>
    </r>
    <r>
      <rPr>
        <b/>
        <sz val="8"/>
        <color indexed="2"/>
        <rFont val="Verdana"/>
      </rPr>
      <t>Цвет свечения и цвет декоэйса может быть изменен согласно запросу(информацию уточняйте у менеджера)</t>
    </r>
  </si>
  <si>
    <t>RL-3D-GB30F-TG/R</t>
  </si>
  <si>
    <t>RL-3D-GB30F-TG/B</t>
  </si>
  <si>
    <t>RL-3D-GB30F-TG/G</t>
  </si>
  <si>
    <t>RL-3D-GB30F-TG/W</t>
  </si>
  <si>
    <t>RL-3D-GB30F-TG/WW</t>
  </si>
  <si>
    <t>RL-3D-GB30F-TG/P</t>
  </si>
  <si>
    <t>RL-3D-GB50-GdR/WW</t>
  </si>
  <si>
    <r>
      <t xml:space="preserve">Подарок 50х50
Размер изделия:    
Длина:    50 см
Ширина:    50см
Высота:    50см
Материал каркаса:    композитный матер.
Обшивка каркаса:    деколэйс
Подцветка каркаса:  статика
Цвет каркаса:  золотистый, прозрачный
Напряжение:    220в
Мощность:    7,3вт
Степень защиты:    IP-65
Кол-во светодиодов: 150шт
Вес:    5,3кг
Рабочая температура:    от -40 до +60
Гарантия:    12 мес.
Страна производитель:    РОССИЯ
</t>
    </r>
    <r>
      <rPr>
        <b/>
        <sz val="8"/>
        <color indexed="2"/>
        <rFont val="Verdana"/>
      </rPr>
      <t>Цвет свечения и цвет декоэйса может быть изменен согласно запросу(информацию уточняйте у менеджера)</t>
    </r>
  </si>
  <si>
    <t>RL-3D-GB50-TG/R</t>
  </si>
  <si>
    <t>RL-3D-GB50-TG/B</t>
  </si>
  <si>
    <t>RL-3D-GB50-TG/G</t>
  </si>
  <si>
    <t>RL-3D-GB50-TG/W</t>
  </si>
  <si>
    <t>RL-3D-GB50-TG/WW</t>
  </si>
  <si>
    <t>RL-3D-GB50-TG/P</t>
  </si>
  <si>
    <t>RL-3D-GB50F-GdR/WW</t>
  </si>
  <si>
    <r>
      <t xml:space="preserve">Подарок 50х50
Размер изделия:    
Длина:    50 см
Ширина:    50см
Высота:    50см
Материал каркаса:    композитный матер.
Обшивка каркаса:    деколэйс
Подцветка каркаса:  мерцание
Цвет каркаса:  золотистый, прозрачный
Напряжение:    220в
Мощность:    7,3вт
Степень защиты:    IP-65
Кол-во светодиодов: 150шт
Вес:    5,3кг
Рабочая температура:    от -40 до +60
Гарантия:    12 мес.
Страна производитель:    РОССИЯ
</t>
    </r>
    <r>
      <rPr>
        <b/>
        <sz val="8"/>
        <color indexed="2"/>
        <rFont val="Verdana"/>
      </rPr>
      <t>Цвет свечения и цвет декоэйса может быть изменен согласно запросу(информацию уточняйте у менеджера)</t>
    </r>
  </si>
  <si>
    <t>RL-3D-GB50F-TG/R</t>
  </si>
  <si>
    <t>RL-3D-GB50F-TG/B</t>
  </si>
  <si>
    <t>RL-3D-GB50F-TG/G</t>
  </si>
  <si>
    <t>RL-3D-GB50F-TG/W</t>
  </si>
  <si>
    <t>RL-3D-GB50F-TG/WW</t>
  </si>
  <si>
    <t>RL-3D-GB50F-TG/P</t>
  </si>
  <si>
    <t>RL-3D-GB70-GdR/WW</t>
  </si>
  <si>
    <r>
      <t xml:space="preserve">Подарок 70х70
Размер изделия:    
Длина:    70 см
Ширина:    70см
Высота:    70см
Материал каркаса:    композитный матер.
Обшивка каркаса:    деколэйс
Подцветка каркаса:  статика
Цвет каркаса:  золотистый, прозрачный
Напряжение:    220в
Мощность:    13,5вт
Степень защиты:    IP-65
Кол-во светодиодов: 300шт
Вес:    9,0 кг
Рабочая температура:    от -40 до +60
Гарантия:    12 мес.
Страна производитель:    РОССИЯ
</t>
    </r>
    <r>
      <rPr>
        <b/>
        <sz val="8"/>
        <color indexed="2"/>
        <rFont val="Verdana"/>
      </rPr>
      <t>Цвет свечения и цвет декоэйса может быть изменен согласно запросу(информацию уточняйте у менеджера)</t>
    </r>
  </si>
  <si>
    <t>RL-3D-GB70-TG/R</t>
  </si>
  <si>
    <t>RL-3D-GB70-TG/B</t>
  </si>
  <si>
    <t>RL-3D-GB70-TG/G</t>
  </si>
  <si>
    <t>RL-3D-GB70-TG/W</t>
  </si>
  <si>
    <t>RL-3D-GB70-TG/WW</t>
  </si>
  <si>
    <t>RL-3D-GB70-TG/P</t>
  </si>
  <si>
    <t>RL-3D-GB70F-GdR/WW</t>
  </si>
  <si>
    <r>
      <t xml:space="preserve">Подарок 70х70
Размер изделия:    
Длина:    70 см
Ширина:    70см
Высота:    70см
Материал каркаса:    композитный матер.
Обшивка каркаса:    деколэйс
Подцветка каркаса:  мерцание
Цвет каркаса:  золотистый, прозрачный
Напряжение:    220в
Мощность:    13,5вт
Степень защиты:    IP-65
Кол-во светодиодов: 300шт
Вес:    9,0 кг
Рабочая температура:    от -40 до +60
Гарантия:    12 мес.
Страна производитель:    РОССИЯ
</t>
    </r>
    <r>
      <rPr>
        <b/>
        <sz val="8"/>
        <color indexed="2"/>
        <rFont val="Verdana"/>
      </rPr>
      <t>Цвет свечения и цвет декоэйса может быть изменен согласно запросу(информацию уточняйте у менеджера)</t>
    </r>
  </si>
  <si>
    <t>RL-3D-GB70F-TG/R</t>
  </si>
  <si>
    <t>RL-3D-GB70F-TG/B</t>
  </si>
  <si>
    <t>RL-3D-GB70F-TG/G</t>
  </si>
  <si>
    <t>RL-3D-GB70F-TG/W</t>
  </si>
  <si>
    <t>RL-3D-GB70F-TG/WW</t>
  </si>
  <si>
    <t>RL-3D-GB70F-TG/P</t>
  </si>
  <si>
    <t>Светодиодные шары</t>
  </si>
  <si>
    <t>RL-B30-PC2-*</t>
  </si>
  <si>
    <t>В ассортименте</t>
  </si>
  <si>
    <r>
      <t xml:space="preserve">Шар 30,50,70 см
Размер изделия: диаметр 30,50,70 см,
Материал каркаса: композитный матер.
Тип гирлянды: Статика, с мерцанием  
Цвет провода: Прозрачный, белый
</t>
    </r>
    <r>
      <rPr>
        <b/>
        <sz val="8"/>
        <color indexed="2"/>
        <rFont val="Verdana"/>
      </rPr>
      <t>Цвет свечения может быть изменен согласно запросу(информацию уточняйте у менеджера)</t>
    </r>
    <r>
      <rPr>
        <sz val="8"/>
        <rFont val="Verdana"/>
      </rPr>
      <t xml:space="preserve">
Напряжение:     220в
Мощность:     5,3- 10Вт
Степень защиты:     IP-65
Кол-во светодиодов: 100- 200шт
Вес: 0,85- 1,6 кг
Рабочая температура:    от -40 до +60
Гарантия:     12 месяцев
Страна производитель:    Россия</t>
    </r>
  </si>
  <si>
    <t>RL-B50-PC2-*</t>
  </si>
  <si>
    <t>RL-B70-PC2-*</t>
  </si>
  <si>
    <t>Светодиодные снежинки, 220 В, постоянное свечение</t>
  </si>
  <si>
    <t>Rl-SFDL40-W</t>
  </si>
  <si>
    <r>
      <t xml:space="preserve">Снежинка Rich LED ПРЕМИУМ.           </t>
    </r>
    <r>
      <rPr>
        <sz val="8"/>
        <rFont val="Verdana"/>
      </rPr>
      <t xml:space="preserve">Материал исполнения: дюралайт на металлокаркасе.  </t>
    </r>
    <r>
      <rPr>
        <b/>
        <sz val="8"/>
        <rFont val="Verdana"/>
      </rPr>
      <t xml:space="preserve">                              </t>
    </r>
    <r>
      <rPr>
        <sz val="8"/>
        <rFont val="Verdana"/>
      </rPr>
      <t>Размер - 40 см. 
Степень защиты - IP 65
Кол-во светодиодов - 144 шт.                      Идеально подходит для профессиональных монтажей на фасад.</t>
    </r>
    <r>
      <rPr>
        <b/>
        <sz val="8"/>
        <rFont val="Verdana"/>
      </rPr>
      <t xml:space="preserve">
Шнур подключения в комплекте - без вилки.</t>
    </r>
  </si>
  <si>
    <t>Rl-SFDL40-WW</t>
  </si>
  <si>
    <t>Rl-SFDL40-B</t>
  </si>
  <si>
    <t>Rl-SFDL70-W</t>
  </si>
  <si>
    <r>
      <rPr>
        <b/>
        <sz val="8"/>
        <rFont val="Verdana"/>
      </rPr>
      <t xml:space="preserve">Снежинка Rich LED ПРЕМИУМ.     </t>
    </r>
    <r>
      <rPr>
        <sz val="8"/>
        <rFont val="Verdana"/>
      </rPr>
      <t xml:space="preserve">Материал исполнения: дюралайт на металлокаркасе. </t>
    </r>
    <r>
      <rPr>
        <b/>
        <sz val="8"/>
        <rFont val="Verdana"/>
      </rPr>
      <t xml:space="preserve">     </t>
    </r>
    <r>
      <rPr>
        <sz val="8"/>
        <rFont val="Verdana"/>
      </rPr>
      <t xml:space="preserve">                                         Размер - 70 см. 
Степень защиты - IP 65
Кол-во светодиодов - 360 шт.                      Идеально подходит для профессиональных монтажей на фасад.
</t>
    </r>
    <r>
      <rPr>
        <b/>
        <sz val="8"/>
        <rFont val="Verdana"/>
      </rPr>
      <t>Шнур подключения в комплекте - без вилки.</t>
    </r>
  </si>
  <si>
    <t>Rl-SFDL70-WW</t>
  </si>
  <si>
    <t>Rl-SFDL70-B</t>
  </si>
  <si>
    <t>Rl-SFDLM40-W</t>
  </si>
  <si>
    <r>
      <rPr>
        <b/>
        <sz val="8"/>
        <rFont val="Verdana"/>
      </rPr>
      <t xml:space="preserve">Снежинка Rich LED ПРЕМИУМ матовая. </t>
    </r>
    <r>
      <rPr>
        <sz val="8"/>
        <rFont val="Verdana"/>
      </rPr>
      <t xml:space="preserve">Материал исполнения: молочный (матовый) дюралайт на металлокаркасе.                              Размер - 40 см. 
Степень защиты - IP 65
Кол-во светодиодов - 144 шт.                      Идеально подходит для профессиональных монтажей на фасад.
</t>
    </r>
    <r>
      <rPr>
        <b/>
        <sz val="8"/>
        <rFont val="Verdana"/>
      </rPr>
      <t>Шнур подключения в комплекте - без вилки.</t>
    </r>
  </si>
  <si>
    <t>Rl-SFDLM40-WW</t>
  </si>
  <si>
    <t>Rl-SFDLM40-B</t>
  </si>
  <si>
    <t>Rl-SFDLM70-W</t>
  </si>
  <si>
    <r>
      <rPr>
        <b/>
        <sz val="8"/>
        <rFont val="Verdana"/>
      </rPr>
      <t xml:space="preserve">Снежинка Rich LED ПРЕМИУМ матовая. </t>
    </r>
    <r>
      <rPr>
        <sz val="8"/>
        <rFont val="Verdana"/>
      </rPr>
      <t xml:space="preserve">Материал исполнения: молочный (матовый) дюралайт на металлокаркасе.                             Размер - 70 см. 
Степень защиты - IP 65
Кол-во светодиодов - 360 шт.                      Идеально подходит для профессиональных монтажей на фасад.
</t>
    </r>
    <r>
      <rPr>
        <b/>
        <sz val="8"/>
        <rFont val="Verdana"/>
      </rPr>
      <t>Шнур подключения в комплекте - без вилки.</t>
    </r>
  </si>
  <si>
    <t>Rl-SFDLM70-WW</t>
  </si>
  <si>
    <t>Rl-SFDLM70-B</t>
  </si>
  <si>
    <t>RL-SFDL100-W</t>
  </si>
  <si>
    <t xml:space="preserve">белый </t>
  </si>
  <si>
    <r>
      <rPr>
        <b/>
        <sz val="8"/>
        <rFont val="Verdana"/>
      </rPr>
      <t xml:space="preserve">Снежинка светодиодная Rich LED.          </t>
    </r>
    <r>
      <rPr>
        <sz val="8"/>
        <rFont val="Verdana"/>
      </rPr>
      <t>Размер - 100 см.                                           Степень защиты - IP 65</t>
    </r>
  </si>
  <si>
    <t>RL-SFDL100-B</t>
  </si>
  <si>
    <t>RL-CL2835-36/2-220-W</t>
  </si>
  <si>
    <r>
      <rPr>
        <b/>
        <sz val="8"/>
        <rFont val="Verdana"/>
      </rPr>
      <t>Светодиодный клипсолайт Rich LED.</t>
    </r>
    <r>
      <rPr>
        <sz val="8"/>
        <rFont val="Verdana"/>
      </rPr>
      <t xml:space="preserve">
Напряжение 220 В
Количество LED 1800
Бухта 50 метров.
Крастность резки 1 метр.
Мощность 7 Вт/м
Колпачки приобретаются отдельно</t>
    </r>
  </si>
  <si>
    <t>RL-CL2835-Rcap</t>
  </si>
  <si>
    <r>
      <rPr>
        <b/>
        <sz val="8"/>
        <rFont val="Verdana"/>
      </rPr>
      <t>Цветной съемный колпачек для клипсолайта.</t>
    </r>
    <r>
      <rPr>
        <sz val="8"/>
        <rFont val="Verdana"/>
      </rPr>
      <t xml:space="preserve">
Размер 3х2х3</t>
    </r>
  </si>
  <si>
    <t>-</t>
  </si>
  <si>
    <t>RL-CL2835-Ycap</t>
  </si>
  <si>
    <t>желтый</t>
  </si>
  <si>
    <t>RL-CL2835-Bcap</t>
  </si>
  <si>
    <t>RL-CL2835-Gcap</t>
  </si>
  <si>
    <t>RL-CL2835-Wcap</t>
  </si>
  <si>
    <t>RL-CL2835-Pcap</t>
  </si>
  <si>
    <t>Светодиодная бахрома</t>
  </si>
  <si>
    <t>RL-i3*0.5-CB/Y</t>
  </si>
  <si>
    <r>
      <rPr>
        <b/>
        <sz val="8"/>
        <color indexed="64"/>
        <rFont val="Verdana"/>
      </rPr>
      <t>Светодиодная бахрома Rich LED 
3*0.5 м</t>
    </r>
    <r>
      <rPr>
        <sz val="8"/>
        <color indexed="64"/>
        <rFont val="Verdana"/>
      </rPr>
      <t xml:space="preserve">, соединяемая (до 10 шт).
112 LED. Влагозащитный колпачок.
220 В.
Между светодиодами 10 см.
Схема расположения светодиодов: 2,3,4,5,…2,3,4,5
Постоянное свечение.
Работает от блока питания 220 В 
(в комплект не входит).
</t>
    </r>
    <r>
      <rPr>
        <b/>
        <sz val="8"/>
        <color indexed="64"/>
        <rFont val="Verdana"/>
      </rPr>
      <t>Черный провод</t>
    </r>
    <r>
      <rPr>
        <sz val="8"/>
        <color indexed="64"/>
        <rFont val="Verdana"/>
      </rPr>
      <t>.
Усиленная влагозащита IP65.</t>
    </r>
  </si>
  <si>
    <t>RL-i3*0.5-CB/R</t>
  </si>
  <si>
    <t>RL-i3*0.5-CB/B</t>
  </si>
  <si>
    <t>RL-i3*0.5-CB/W</t>
  </si>
  <si>
    <t>RL-i3*0.5-CB/WW</t>
  </si>
  <si>
    <t>RL-i3*0.5F-CB/Y</t>
  </si>
  <si>
    <r>
      <rPr>
        <b/>
        <sz val="8"/>
        <rFont val="Verdana"/>
      </rPr>
      <t>Светодиодная бахрома Rich LED 
3*0.5 м, мерцающая</t>
    </r>
    <r>
      <rPr>
        <sz val="8"/>
        <rFont val="Verdana"/>
      </rPr>
      <t xml:space="preserve">, соединяемая (до 10 шт).
112 LED. </t>
    </r>
    <r>
      <rPr>
        <b/>
        <sz val="8"/>
        <rFont val="Verdana"/>
      </rPr>
      <t>Влагозащитный колпачок</t>
    </r>
    <r>
      <rPr>
        <sz val="8"/>
        <rFont val="Verdana"/>
      </rPr>
      <t xml:space="preserve">.
220 В.
Между светодиодами 10 см.
Схема расположения светодиодов: 2,3,4,5,…2,3,4,5
Работает от блока питания 220 В 
(в комплект не входит).
</t>
    </r>
    <r>
      <rPr>
        <b/>
        <sz val="8"/>
        <rFont val="Verdana"/>
      </rPr>
      <t>Черный провод</t>
    </r>
    <r>
      <rPr>
        <sz val="8"/>
        <rFont val="Verdana"/>
      </rPr>
      <t>.
Усиленная влагозащита IP65.</t>
    </r>
  </si>
  <si>
    <t>RL-i3*0.5F-CB/R</t>
  </si>
  <si>
    <t>RL-i3*0.5F-CB/B</t>
  </si>
  <si>
    <t>RL-i3*0.5F-CB/W</t>
  </si>
  <si>
    <t>RL-i3*0.5F-CB/WW</t>
  </si>
  <si>
    <t>Deco-M100-R</t>
  </si>
  <si>
    <r>
      <rPr>
        <b/>
        <sz val="8"/>
        <rFont val="Verdana"/>
      </rPr>
      <t>ДЕКОЛЭЙС!</t>
    </r>
    <r>
      <rPr>
        <sz val="8"/>
        <rFont val="Verdana"/>
      </rPr>
      <t xml:space="preserve"> Декаративный материал из ПВХ в разных цветах для заполнения пространства светодиодных конструкций и декоративного оформления при украшении гирляндами!</t>
    </r>
  </si>
  <si>
    <t>Deco-M100-Y</t>
  </si>
  <si>
    <t>Deco-M100-B</t>
  </si>
  <si>
    <t>Deco-M100-G</t>
  </si>
  <si>
    <t>Deco-M100-W</t>
  </si>
  <si>
    <t>Deco-M100-V</t>
  </si>
  <si>
    <t>фиолетовый</t>
  </si>
  <si>
    <t>Deco-M100-T</t>
  </si>
  <si>
    <t>прозрачный</t>
  </si>
  <si>
    <t>Deco-M100-Gd</t>
  </si>
  <si>
    <t>золотой</t>
  </si>
  <si>
    <t>Deco-M100-Bz</t>
  </si>
  <si>
    <t>бронзовый</t>
  </si>
  <si>
    <t>Гибкий неон, односторонний</t>
  </si>
  <si>
    <t>RL-FX816-120-24V-B/B</t>
  </si>
  <si>
    <t>Синий</t>
  </si>
  <si>
    <r>
      <rPr>
        <b/>
        <sz val="8"/>
        <rFont val="Verdana"/>
      </rPr>
      <t>Светодиодный гибкий неон Rich LED</t>
    </r>
    <r>
      <rPr>
        <sz val="8"/>
        <rFont val="Verdana"/>
      </rPr>
      <t xml:space="preserve"> 
IP 65
Бухта 50 м.
Размер 8*16 мм
24 В.
Кратность резки - 1 метр!
Постоянное свечение без динамики.
</t>
    </r>
    <r>
      <rPr>
        <sz val="11"/>
        <color indexed="2"/>
        <rFont val="Calibri"/>
      </rPr>
      <t>В комплект входит 3 комплекта подключения!</t>
    </r>
  </si>
  <si>
    <t>RL-FX816-120-24V-W/W</t>
  </si>
  <si>
    <t>Белый</t>
  </si>
  <si>
    <t>RL-FX816-120-24V-W/WW</t>
  </si>
  <si>
    <t>RL-FX816-120-24V-P/P</t>
  </si>
  <si>
    <t>Светодиодные гирлянды Нить 10 метров, 220 В, постоянное свечение, 
IP 65, герметичный колпачок</t>
  </si>
  <si>
    <t>RL-S10C-220V-C2R/R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</si>
  <si>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Нить 10 м, двойная изоляция провода, с герметичным колпачком 
соединяемая (до 10 шт).
100 LED.
Работает от блока питания 220 В 
(в комплект не входит).
Постоянное свечение.
Цветной провод. 
Усиленная влагозащита IP65.</t>
    </r>
  </si>
  <si>
    <t>RL-S10C-220V-C2Y/Y</t>
  </si>
  <si>
    <t>RL-S10C-220V-C2Bu/B</t>
  </si>
  <si>
    <t>RL-S10C-220V-C2G/G</t>
  </si>
  <si>
    <t>RL-S10C-220V-C2W/W</t>
  </si>
  <si>
    <t>RL-S10C-220V-C2Bz/WW</t>
  </si>
  <si>
    <t>RL-S10C-220V-C2P/P</t>
  </si>
  <si>
    <t>RL-S10C-220V-C2V/V</t>
  </si>
  <si>
    <t>Дюралайт 2-х проводной, 24В</t>
  </si>
  <si>
    <t>RL-DL-2WH-100-24-W</t>
  </si>
  <si>
    <r>
      <rPr>
        <b/>
        <sz val="8"/>
        <rFont val="Verdana"/>
      </rPr>
      <t xml:space="preserve">Светодиодный дюралайт Rich LED
</t>
    </r>
    <r>
      <rPr>
        <sz val="8"/>
        <rFont val="Verdana"/>
      </rPr>
      <t>2-проводной, 13 мм.
Свечение 360°
24 В.</t>
    </r>
    <r>
      <rPr>
        <b/>
        <sz val="8"/>
        <rFont val="Verdana"/>
      </rPr>
      <t xml:space="preserve">
</t>
    </r>
    <r>
      <rPr>
        <sz val="8"/>
        <color indexed="2"/>
        <rFont val="Verdana"/>
      </rPr>
      <t>Кратность резки - 0.5 метра!
Трансформатор для подключения приобретсяется отдельно!</t>
    </r>
    <r>
      <rPr>
        <sz val="8"/>
        <rFont val="Verdana"/>
      </rPr>
      <t xml:space="preserve">
</t>
    </r>
  </si>
  <si>
    <t>RL-DL-2WH-100-24-WW</t>
  </si>
  <si>
    <t>RL-DL-2WH-100-24-B</t>
  </si>
  <si>
    <t>RL-DL-2WH-100-24-G</t>
  </si>
  <si>
    <t>RL-DL-2WH-100-24-R</t>
  </si>
  <si>
    <t>RL-DL-2WH-100-24-P</t>
  </si>
  <si>
    <t>КЛИПСОЛАЙТ</t>
  </si>
  <si>
    <r>
      <rPr>
        <b/>
        <sz val="8"/>
        <rFont val="Verdana"/>
      </rPr>
      <t>Светодиодный клипсолайт Rich LED.</t>
    </r>
    <r>
      <rPr>
        <sz val="8"/>
        <rFont val="Verdana"/>
      </rPr>
      <t xml:space="preserve">
Напряжение 220 В
Количество LED 1800
Бухта 50 метров.
Крастность резки 1 метр.
Мощность 7 Вт/м
Колпачки приобретаются отдельно
Блок питания приобретается отдельно</t>
    </r>
  </si>
  <si>
    <t>RL-220AC/DC-TL-1-1A-NP-W</t>
  </si>
  <si>
    <t>Комплект подключения для клипсолайта с блоком питания, до 25 метров, без вилки</t>
  </si>
  <si>
    <t>RL-220AC/DC-TL-1-2A-NP-W</t>
  </si>
  <si>
    <t>Комплект подключения для клипсолайта с блоком питания, до 50 метров, без вилки</t>
  </si>
  <si>
    <t>ДЕКОЛЭЙС</t>
  </si>
  <si>
    <t>Цвет</t>
  </si>
  <si>
    <t>НОВАЯ ЛИНЕЙКА НЕСВЕТОВЫХ ДЕКОРАТИВНЫХ МАТЕРИАЛОВ ИЗ ПВХ 
Размер 10м*1м
Легкий, прочный, гибкий материал с разнообразной палитрой цветов.
Широко применимый элемент декора, как на улице, так и внутри помещений. Придает законченный вид самым разным конструкциям в светлое время суток. В комбинации со светодиодной гирляндой, благодаря своей структуре, придает рассеяный свет любой композиции.</t>
  </si>
  <si>
    <t>ГИБКИЙ НЕОН</t>
  </si>
  <si>
    <t>RL-FX816-120-220V-R</t>
  </si>
  <si>
    <t>Красный</t>
  </si>
  <si>
    <r>
      <rPr>
        <b/>
        <sz val="8"/>
        <rFont val="Verdana"/>
      </rPr>
      <t xml:space="preserve">Светодиодный гибкий неон Rich LED </t>
    </r>
    <r>
      <rPr>
        <sz val="8"/>
        <rFont val="Verdana"/>
      </rPr>
      <t xml:space="preserve">
IP 65
Бухта 50 м.
Размер 8*16 мм
220 В.
Кратность резки - 1 метр!
Постоянное свечение без динамики.
</t>
    </r>
    <r>
      <rPr>
        <sz val="11"/>
        <color indexed="2"/>
        <rFont val="Calibri"/>
      </rPr>
      <t>В комплект входит 3 комплекта подключения!</t>
    </r>
  </si>
  <si>
    <t>RL-FX816-120-220V-B</t>
  </si>
  <si>
    <t>RL-FX816-120-220V-G</t>
  </si>
  <si>
    <t>RL-FX816-120-220V-Y/Y</t>
  </si>
  <si>
    <t>Желтый</t>
  </si>
  <si>
    <t>RL-FX816-120-220V-W</t>
  </si>
  <si>
    <t>RL-FX816-120-220V-WW</t>
  </si>
  <si>
    <t>Теплый Белый</t>
  </si>
  <si>
    <t>Гибкий неон, двухсторонний</t>
  </si>
  <si>
    <t>RL-FX816D-120-220V-R</t>
  </si>
  <si>
    <r>
      <rPr>
        <b/>
        <sz val="8"/>
        <rFont val="Verdana"/>
      </rPr>
      <t>Светодиодный гибкий неон Rich LED</t>
    </r>
    <r>
      <rPr>
        <sz val="8"/>
        <rFont val="Verdana"/>
      </rPr>
      <t xml:space="preserve"> 
IP 65
Бухта 50 м.
Размер 8*16 мм
220 В.
Кратность резки - 1 метр!
Постоянное свечение без динамики.
</t>
    </r>
    <r>
      <rPr>
        <sz val="11"/>
        <color indexed="2"/>
        <rFont val="Calibri"/>
      </rPr>
      <t>В комплект входит 3 комплекта подключения!</t>
    </r>
  </si>
  <si>
    <t>RL-FX816D-120-220V-B</t>
  </si>
  <si>
    <t>RL-FX816D-120-220V-G</t>
  </si>
  <si>
    <t>RL-FX816D-120-220V-Y/Y</t>
  </si>
  <si>
    <t>RL-FX816D-120-220V-W</t>
  </si>
  <si>
    <t>RL-FX816D-120-220V-WW</t>
  </si>
  <si>
    <t>Гибкий неон, односторонний, 24В</t>
  </si>
  <si>
    <t xml:space="preserve">Светодиодный гибкий неон Rich LED 
IP 65
Бухта 50 м.
Размер 8*16 мм
24 В.
Кратность резки - 1 метр!
Постоянное свечение без динамики.
</t>
  </si>
  <si>
    <t>Розовый</t>
  </si>
  <si>
    <t>Комплектующие для гибкого неона</t>
  </si>
  <si>
    <t>RL-EC2-015-S-FX816-S-W</t>
  </si>
  <si>
    <t>Переходник для соединения подходит для соединения гибкого неона и любой продукции Rich LED 2 pin (Нити, занавесы, бахрома и.т.д.)</t>
  </si>
  <si>
    <t>RL-EC2-015-FX816-W</t>
  </si>
  <si>
    <t>Переходник для соединения подходит для соединения любой продукции 2pin (Нити, занавесы, бахрома и.т.д.) и гибкого неона</t>
  </si>
  <si>
    <t>RL-EC2-015-FX816D-S-W</t>
  </si>
  <si>
    <t>RL-EC2-015-S-FX816D-W</t>
  </si>
  <si>
    <t>RL-FX-U10*8-2m-W</t>
  </si>
  <si>
    <t>Пластиковый профиль для гибкого неона, 2 метра</t>
  </si>
  <si>
    <t>RL-FX-2W-SC</t>
  </si>
  <si>
    <t>Прозрачный</t>
  </si>
  <si>
    <t>Коннектор двухсторонний  гибкий неон -  гибкий неон, прозрачный</t>
  </si>
  <si>
    <t>Светодиодный Ламполайт</t>
  </si>
  <si>
    <t>Цвет провода</t>
  </si>
  <si>
    <t>Ламполайт линейно-свесовый-1-1,10*0,2 м, 220 В, постоянное свечение</t>
  </si>
  <si>
    <t>RL-i10*0.2-20S14-B/WW</t>
  </si>
  <si>
    <t>черный</t>
  </si>
  <si>
    <r>
      <rPr>
        <b/>
        <sz val="8"/>
        <rFont val="Verdana"/>
      </rPr>
      <t>Светодиодный ламполайт линейно-свесовый-1-1 Rich LED 
10*0.2 м</t>
    </r>
    <r>
      <rPr>
        <sz val="8"/>
        <rFont val="Verdana"/>
      </rPr>
      <t>,</t>
    </r>
    <r>
      <rPr>
        <sz val="8"/>
        <color indexed="2"/>
        <rFont val="Verdana"/>
      </rPr>
      <t xml:space="preserve"> </t>
    </r>
    <r>
      <rPr>
        <sz val="8"/>
        <color indexed="64"/>
        <rFont val="Verdana"/>
      </rPr>
      <t>соединяемый (до 2 штук ).</t>
    </r>
    <r>
      <rPr>
        <sz val="8"/>
        <rFont val="Verdana"/>
      </rPr>
      <t xml:space="preserve">
200 LED. 20 ламп по 5 LED, Корпус ламп выполнен из прозрачного пластика.
220 В.
Между лампами 50 см.
Постоянное свечение.
Работает от блока питания 220 В 
(в комплект не входит).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</si>
  <si>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RL-i10*0.2-20S14-W/WW</t>
  </si>
  <si>
    <r>
      <rPr>
        <b/>
        <sz val="8"/>
        <rFont val="Verdana"/>
      </rPr>
      <t>Светодиодный ламполайт линейно-свесовый-1-1 Rich LED 
10*0.28 м</t>
    </r>
    <r>
      <rPr>
        <sz val="8"/>
        <rFont val="Verdana"/>
      </rPr>
      <t>,</t>
    </r>
    <r>
      <rPr>
        <sz val="8"/>
        <color indexed="64"/>
        <rFont val="Verdana"/>
      </rPr>
      <t xml:space="preserve"> соединяемый (до 2 штук ).</t>
    </r>
    <r>
      <rPr>
        <sz val="8"/>
        <rFont val="Verdana"/>
      </rPr>
      <t xml:space="preserve">
200 LED. 20 ламп по 5 LED, Корпус ламп выполнен из прозрачного пластика.
220 В.
Между лампами 50 см.
Постоянное свечение.
Работает от блока питания 220 В 
(в комплект не входит).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</si>
  <si>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RL-220AC/DC-3A-B</t>
  </si>
  <si>
    <r>
      <t xml:space="preserve">Блок питания для изделий Rich LED 
</t>
    </r>
    <r>
      <rPr>
        <b/>
        <sz val="8"/>
        <rFont val="Verdana"/>
      </rPr>
      <t>с постоянным свечением</t>
    </r>
    <r>
      <rPr>
        <sz val="8"/>
        <rFont val="Verdana"/>
      </rPr>
      <t xml:space="preserve">. 3А. Для соединения до 10 шт. </t>
    </r>
  </si>
  <si>
    <t>RL-220AC/DC-3A-W</t>
  </si>
  <si>
    <t>Светодиодные гирлянды НИТЬ</t>
  </si>
  <si>
    <t>Такие светодиодные гирлянды могут использоваться для украшения деревьев, елок, архитектурных и ландшафтных элементов. Благодаря высокой степени 
влагозащищенности (IP54 и IP 65) они не боятся дождя и снега, могут работать при температуре от -40° до +60°</t>
  </si>
  <si>
    <t>Светодиодные гирлянды Нить 10 метров, 24 В, постоянное свечение</t>
  </si>
  <si>
    <t>RL-S10C-24V-B/R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</si>
  <si>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м, </t>
    </r>
    <r>
      <rPr>
        <sz val="8"/>
        <rFont val="Verdana"/>
      </rPr>
      <t xml:space="preserve">соединяемая (до 8 шт). 
100 LED.
24 B, трансформатор 220/24 В в комплект не входит.
Постоянное свечение.
</t>
    </r>
    <r>
      <rPr>
        <b/>
        <sz val="8"/>
        <rFont val="Verdana"/>
      </rPr>
      <t>Черный провод</t>
    </r>
    <r>
      <rPr>
        <sz val="8"/>
        <rFont val="Verdana"/>
      </rPr>
      <t>. 
Влагозащищенная IP54.</t>
    </r>
  </si>
  <si>
    <t>RL-S10C-24V-B/Y</t>
  </si>
  <si>
    <t>RL-S10C-24V-B/B</t>
  </si>
  <si>
    <t>RL-S10C-24V-B/M</t>
  </si>
  <si>
    <t>мульти</t>
  </si>
  <si>
    <t>RL-S10C-24V-B/G</t>
  </si>
  <si>
    <t>RL-S10C-24V-B/W</t>
  </si>
  <si>
    <t>RL-S10C-24V-B/WW</t>
  </si>
  <si>
    <t xml:space="preserve"> RL-S10C-24V-B/P</t>
  </si>
  <si>
    <t xml:space="preserve"> RL-S10C-24V-B/V</t>
  </si>
  <si>
    <t>фиолет</t>
  </si>
  <si>
    <t>RL-S10C-24V-T/R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</si>
  <si>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м, </t>
    </r>
    <r>
      <rPr>
        <sz val="8"/>
        <rFont val="Verdana"/>
      </rPr>
      <t xml:space="preserve">соединяемая (до 8 шт). 
100 LED. 
24 B, трансформатор 220/24В в комплект не входит.
Постоянное свечение.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Влагозащищенная IP54.</t>
    </r>
  </si>
  <si>
    <t>RL-S10C-24V-T/Y</t>
  </si>
  <si>
    <t>RL-S10C-24V-T/B</t>
  </si>
  <si>
    <t>RL-S10C-24V-T/M</t>
  </si>
  <si>
    <t>RL-S10C-24V-T/G</t>
  </si>
  <si>
    <t>RL-S10C-24V-T/W</t>
  </si>
  <si>
    <t>RL-S10C-24V-T/WW</t>
  </si>
  <si>
    <t xml:space="preserve"> RL-S10C-24V-T/P</t>
  </si>
  <si>
    <t xml:space="preserve"> RL-S10C-24V-T/V</t>
  </si>
  <si>
    <t>RL-S10C-24V-W/R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</si>
  <si>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</t>
    </r>
    <r>
      <rPr>
        <sz val="8"/>
        <rFont val="Verdana"/>
      </rPr>
      <t xml:space="preserve">, соединяемая (до 8 шт). 
100 LED. 
24 B, трансформатор 220/24 В в комплект не входит.
Постоянное свечение.
</t>
    </r>
    <r>
      <rPr>
        <b/>
        <sz val="8"/>
        <rFont val="Verdana"/>
      </rPr>
      <t>Белый провод</t>
    </r>
    <r>
      <rPr>
        <sz val="8"/>
        <rFont val="Verdana"/>
      </rPr>
      <t>. 
Влагозащищенная IP54.</t>
    </r>
  </si>
  <si>
    <t>RL-S10C-24V-W/G</t>
  </si>
  <si>
    <t>RL-220AC/DC24-30W-B</t>
  </si>
  <si>
    <t>Трансформатор 220/24 В , усиленная влагозащита IP65, герметичный, 30 Вт, шнур подключения  с выпрямителем тока 1.5 м.</t>
  </si>
  <si>
    <t>RL-220AC/DC24-30W-W</t>
  </si>
  <si>
    <t>RL-220AC/DC24-60W-B</t>
  </si>
  <si>
    <t>Трансформатор 220/24 В , усиленная влагозащита IP65, герметичный, 60 Вт, шнур подключения  с выпрямителем тока 1.5 м.</t>
  </si>
  <si>
    <t>RL-220AC/DC24-60W-W</t>
  </si>
  <si>
    <t>Светодиодные гирлянды Нить 10 метров, 24 В, постоянное свечение, 
IP 65, герметичный колпачок</t>
  </si>
  <si>
    <t>RL-S10C-24V-CB/W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</si>
  <si>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 с герметичным колпачком</t>
    </r>
    <r>
      <rPr>
        <sz val="8"/>
        <rFont val="Verdana"/>
      </rPr>
      <t xml:space="preserve">, соединяемая (до 8 шт). 
100 LED. 
24 B, трансформатор 220/24 В в комплект не входит.
Постоянное свечение.
</t>
    </r>
    <r>
      <rPr>
        <b/>
        <sz val="8"/>
        <rFont val="Verdana"/>
      </rPr>
      <t xml:space="preserve">Черный провод. </t>
    </r>
    <r>
      <rPr>
        <sz val="8"/>
        <rFont val="Verdana"/>
      </rPr>
      <t xml:space="preserve">
Усиленная влагозащита IP65.</t>
    </r>
  </si>
  <si>
    <t>RL-S10C-24V-CB/WW</t>
  </si>
  <si>
    <t>RL-S10C-24V-CT/R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</si>
  <si>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 с герметичным колпачком</t>
    </r>
    <r>
      <rPr>
        <sz val="8"/>
        <rFont val="Verdana"/>
      </rPr>
      <t xml:space="preserve">, соединяемая (до 8 шт). 
100 LED. 
24 B, трансформатор 220/24 В в комплект не входит.
Постоянное свечение.
</t>
    </r>
    <r>
      <rPr>
        <b/>
        <sz val="8"/>
        <rFont val="Verdana"/>
      </rPr>
      <t>Прозрачный провод</t>
    </r>
    <r>
      <rPr>
        <sz val="8"/>
        <rFont val="Verdana"/>
      </rPr>
      <t>. 
Усиленная влагозащита IP65.</t>
    </r>
  </si>
  <si>
    <t>RL-S10C-24V-CT/Y</t>
  </si>
  <si>
    <t>RL-S10C-24V-CT/B</t>
  </si>
  <si>
    <t>RL-S10C-24V-CT/G</t>
  </si>
  <si>
    <t>RL-S10C-24V-CT/W</t>
  </si>
  <si>
    <t>RL-S10C-24V-CT/WW</t>
  </si>
  <si>
    <t>RL-S10C-24V-CT/V</t>
  </si>
  <si>
    <t>RL-S10C-24V-CW/R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</si>
  <si>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 с герметичным колпачком</t>
    </r>
    <r>
      <rPr>
        <sz val="8"/>
        <rFont val="Verdana"/>
      </rPr>
      <t xml:space="preserve">, соединяемая (до 8 шт). 
100 LED. 
24 B, трансформатор 220/24 В в комплект не входит.
Постоянное свечение.
</t>
    </r>
    <r>
      <rPr>
        <b/>
        <sz val="8"/>
        <rFont val="Verdana"/>
      </rPr>
      <t>Белый провод</t>
    </r>
    <r>
      <rPr>
        <sz val="8"/>
        <rFont val="Verdana"/>
      </rPr>
      <t>. 
Усиленная влагозащита IP65.</t>
    </r>
  </si>
  <si>
    <t>RL-S10C-24V-CW/Y</t>
  </si>
  <si>
    <t>RL-S10C-24V-CW/B</t>
  </si>
  <si>
    <t>RL-S10C-24V-CW/G</t>
  </si>
  <si>
    <t>RL-S10C-24V-CW/W</t>
  </si>
  <si>
    <t>RL-S10C-24V-CW/WW</t>
  </si>
  <si>
    <t>RL-S10C-24V-CW/P</t>
  </si>
  <si>
    <t>RL-S10C-24V-CW/V</t>
  </si>
  <si>
    <t>Светодиодные гирлянды Нить 10 метров, 24 В, постоянное свечение, 
цветная резина, IP65, герметичный колпачок</t>
  </si>
  <si>
    <t>RL-S10C-24V-RR/R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</si>
  <si>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</t>
    </r>
    <r>
      <rPr>
        <sz val="8"/>
        <rFont val="Verdana"/>
      </rPr>
      <t xml:space="preserve">, соединяемая (до 8 шт). 
100 LED.
24 B, трансформатор 220/24 В в комплект не входит.
Постоянное свечение.
</t>
    </r>
    <r>
      <rPr>
        <b/>
        <sz val="8"/>
        <rFont val="Verdana"/>
      </rPr>
      <t>Цветной резиновый провод.</t>
    </r>
    <r>
      <rPr>
        <sz val="8"/>
        <rFont val="Verdana"/>
      </rPr>
      <t xml:space="preserve">
Усиленная влагозащита IP65.</t>
    </r>
  </si>
  <si>
    <t>RL-S10C-24V-RY/Y</t>
  </si>
  <si>
    <t>RL-S10C-24V-RB/B</t>
  </si>
  <si>
    <t>RL-S10C-24V-RG/G</t>
  </si>
  <si>
    <t>RL-S10C-24V-RW/W</t>
  </si>
  <si>
    <t>RL-S10C-24V-RW/WW</t>
  </si>
  <si>
    <t>RL-S10C-24V-RV/V</t>
  </si>
  <si>
    <t>RL-S10C-24V-RB/W</t>
  </si>
  <si>
    <t>Черный</t>
  </si>
  <si>
    <t>RL-S10C-24V-RB/WW</t>
  </si>
  <si>
    <t>Светодиодные гирлянды Нить 10 метров, 24 В, мерцание</t>
  </si>
  <si>
    <t>RL-S10CF-24V-T/W</t>
  </si>
  <si>
    <r>
      <rPr>
        <b/>
        <sz val="8"/>
        <rFont val="Verdana"/>
      </rPr>
      <t xml:space="preserve">Светодиодная гирлянда Rich LED
Нить 10 м, мерцающая, </t>
    </r>
    <r>
      <rPr>
        <sz val="8"/>
        <rFont val="Verdana"/>
      </rPr>
      <t xml:space="preserve">соединяемая 
(до 8 шт). 
100 LED.
24 B, трансформатор 220/24В в комплект не входит.
</t>
    </r>
    <r>
      <rPr>
        <b/>
        <sz val="8"/>
        <rFont val="Verdana"/>
      </rPr>
      <t>Прозрачный провод</t>
    </r>
    <r>
      <rPr>
        <sz val="8"/>
        <rFont val="Verdana"/>
      </rPr>
      <t>. 
Влагозащищенная IP54.</t>
    </r>
  </si>
  <si>
    <t>RL-S10CF-24V-T/WW</t>
  </si>
  <si>
    <t>RL-S10CF-24V-T/R</t>
  </si>
  <si>
    <t>RL-S10CF-24V-T/Y</t>
  </si>
  <si>
    <t>желтая</t>
  </si>
  <si>
    <t>RL-S10CF-24V-T/M</t>
  </si>
  <si>
    <t>RL-S10CF-24V-T/B</t>
  </si>
  <si>
    <t>синяя</t>
  </si>
  <si>
    <t>RL-S10CF-24V-T/G</t>
  </si>
  <si>
    <t>RL-S10CF-24V-T/P</t>
  </si>
  <si>
    <t>розовая</t>
  </si>
  <si>
    <t>RL-S10CF-24V-T/V</t>
  </si>
  <si>
    <t>RL-S10CF-24V-B/R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</si>
  <si>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м, мерцающая,</t>
    </r>
    <r>
      <rPr>
        <sz val="8"/>
        <rFont val="Verdana"/>
      </rPr>
      <t xml:space="preserve"> соединяемая 
(до 8 шт). 
100 LED.
24 B, трансформатор 220/24В в комплект не входит.
</t>
    </r>
    <r>
      <rPr>
        <b/>
        <sz val="8"/>
        <rFont val="Verdana"/>
      </rPr>
      <t>Черный провод</t>
    </r>
    <r>
      <rPr>
        <sz val="8"/>
        <rFont val="Verdana"/>
      </rPr>
      <t>.
Влагозащищенная IP54.</t>
    </r>
  </si>
  <si>
    <t>RL-S10CF-24V-B/Y</t>
  </si>
  <si>
    <t>RL-S10CF-24V-B/B</t>
  </si>
  <si>
    <t>RL-S10CF-24V-B/G</t>
  </si>
  <si>
    <t>RL-S10CF-24V-B/M</t>
  </si>
  <si>
    <t>RL-S10CF-24V-B/W</t>
  </si>
  <si>
    <t>RL-S10CF-24V-B/WW</t>
  </si>
  <si>
    <t xml:space="preserve"> RL-S10CF-24V-B/P</t>
  </si>
  <si>
    <t xml:space="preserve"> RL-S10CF-24V-B/V</t>
  </si>
  <si>
    <t>RL-S10CF-24V-B/RGP</t>
  </si>
  <si>
    <t>Красный, зеленый, розовый</t>
  </si>
  <si>
    <t>Светодиодные гирлянды Нить 10 метров, 24 В, мерцание, 
IP 65, герметичный колпачок</t>
  </si>
  <si>
    <t>RL-S10CF-24V-CB/W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</si>
  <si>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м, мерцающая, с герметичным колпачком,</t>
    </r>
    <r>
      <rPr>
        <sz val="8"/>
        <rFont val="Verdana"/>
      </rPr>
      <t xml:space="preserve"> соединяемая (до 8 шт). 
100 LED.
24 B, трансформатор 220/24В в комплект не входит.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</si>
  <si>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RL-S10CF-24V-CB/WW</t>
  </si>
  <si>
    <t>RL-S10CF-24V-CT/R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</si>
  <si>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м, мерцающая, с герметичным колпачком</t>
    </r>
    <r>
      <rPr>
        <sz val="8"/>
        <rFont val="Verdana"/>
      </rPr>
      <t xml:space="preserve">, соединяемая (до 8 шт). 
100 LED.
24 B, трансформатор 220/24В в комплект не входит.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Усиленная влагозащита IP65.</t>
    </r>
  </si>
  <si>
    <t>RL-S10CF-24V-CT/Y</t>
  </si>
  <si>
    <t>RL-S10CF-24V-CT/B</t>
  </si>
  <si>
    <t>RL-S10CF-24V-CT/G</t>
  </si>
  <si>
    <t>RL-S10CF-24V-CT/W</t>
  </si>
  <si>
    <t>RL-S10CF-24V-CT/WW</t>
  </si>
  <si>
    <t>RL-S10CF-24V-CT/V</t>
  </si>
  <si>
    <t>RL-S10CF-24V-CW/R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</si>
  <si>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м, мерцающая, с герметичным колпачком</t>
    </r>
    <r>
      <rPr>
        <sz val="8"/>
        <rFont val="Verdana"/>
      </rPr>
      <t xml:space="preserve">, соединяемая (до 8 шт). 
100 LED.
24 B, трансформатор 220/24В в комплект не входит.
</t>
    </r>
    <r>
      <rPr>
        <b/>
        <sz val="8"/>
        <rFont val="Verdana"/>
      </rPr>
      <t>Белый провод</t>
    </r>
    <r>
      <rPr>
        <sz val="8"/>
        <rFont val="Verdana"/>
      </rPr>
      <t>.
Усиленная влагозащита IP65.</t>
    </r>
  </si>
  <si>
    <t>RL-S10CF-24V-CW/Y</t>
  </si>
  <si>
    <t>RL-S10CF-24V-CW/B</t>
  </si>
  <si>
    <t>RL-S10CF-24V-CW/G</t>
  </si>
  <si>
    <t>RL-S10CF-24V-CW/W</t>
  </si>
  <si>
    <t>RL-S10CF-24V-CW/WW</t>
  </si>
  <si>
    <t>RL-S10CF-24V-CW/P</t>
  </si>
  <si>
    <t>RL-S10CF-24V-CW/V</t>
  </si>
  <si>
    <t>Светодиодные гирлянды Нить 10 метров, 220 В, постоянное свечение</t>
  </si>
  <si>
    <t>RL-S10C-220V-T/R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</si>
  <si>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 220В, </t>
    </r>
    <r>
      <rPr>
        <sz val="8"/>
        <rFont val="Verdana"/>
      </rPr>
      <t xml:space="preserve">соединяемая (до 10 шт). 100 LED. 
220 В, работает от блока питания.
(в комплект не входит).
Постоянное свечение. 
</t>
    </r>
    <r>
      <rPr>
        <b/>
        <sz val="8"/>
        <rFont val="Verdana"/>
      </rPr>
      <t>Прозрачный провод</t>
    </r>
    <r>
      <rPr>
        <sz val="8"/>
        <rFont val="Verdana"/>
      </rPr>
      <t xml:space="preserve">. 
Влагозащищенная IP54.
</t>
    </r>
  </si>
  <si>
    <t>RL-S10C-220V-T/Y</t>
  </si>
  <si>
    <t>RL-S10C-220V-T/B</t>
  </si>
  <si>
    <t>RL-S10C-220V-T/M</t>
  </si>
  <si>
    <t>RL-S10C-220V-T/G</t>
  </si>
  <si>
    <t>RL-S10C-220V-T/W</t>
  </si>
  <si>
    <t>RL-S10C-220V-T/WW</t>
  </si>
  <si>
    <t>RL-S10C-220V-T/P</t>
  </si>
  <si>
    <t>RL-S10C-220V-T/V</t>
  </si>
  <si>
    <t>RL-220AC/DC-2AF-B</t>
  </si>
  <si>
    <t>Блок питания универсальный для статичных и флэш изделий Rich LED. 220 В, 2А, провод черный.</t>
  </si>
  <si>
    <t>RL-220AC/DC-2AF-W</t>
  </si>
  <si>
    <t>Блок питания универсальный для статичных и флэш изделий Rich LED. 220 В, 2А, провод белый.</t>
  </si>
  <si>
    <t>RL-220AC/DC-2AF-NP-W</t>
  </si>
  <si>
    <t>Блок питания универсальный для статичных и флэш изделий Rich LED. 220 В, 2А, провод белый, без вилки.</t>
  </si>
  <si>
    <t>RL-220AC/DC-2AF-NP-B</t>
  </si>
  <si>
    <t>Блок питания универсальный для статичных и флэш изделий Rich LED. 220 В, 2А, провод черный, без вилки.</t>
  </si>
  <si>
    <t>RL-S10C-220V-CB/W</t>
  </si>
  <si>
    <r>
      <rPr>
        <b/>
        <sz val="8"/>
        <rFont val="Verdana"/>
      </rPr>
      <t>Светодиодная гирлянда Rich LED
Нить 10 м</t>
    </r>
    <r>
      <rPr>
        <sz val="8"/>
        <rFont val="Verdana"/>
      </rPr>
      <t xml:space="preserve"> с герметичным колпачком 
соединяемая (до 10 шт).
100 LED.
</t>
    </r>
    <r>
      <rPr>
        <b/>
        <sz val="8"/>
        <rFont val="Verdana"/>
      </rPr>
      <t xml:space="preserve">Есть возможность разделения на две части по 5 м! </t>
    </r>
    <r>
      <rPr>
        <sz val="8"/>
        <rFont val="Verdana"/>
      </rPr>
      <t xml:space="preserve">
Работает от блока питания 220 В 
(в комплект не входит).
Постоянное свечение.
</t>
    </r>
    <r>
      <rPr>
        <b/>
        <sz val="8"/>
        <rFont val="Verdana"/>
      </rPr>
      <t xml:space="preserve">Черный провод. </t>
    </r>
    <r>
      <rPr>
        <sz val="8"/>
        <rFont val="Verdana"/>
      </rPr>
      <t xml:space="preserve">
Усиленная влагозащита IP65.</t>
    </r>
  </si>
  <si>
    <t>RL-S10C-220V-CB/WW</t>
  </si>
  <si>
    <t>RL-S10C-220V-CT/R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</si>
  <si>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 с герметичным колпачком </t>
    </r>
    <r>
      <rPr>
        <sz val="8"/>
        <rFont val="Verdana"/>
      </rPr>
      <t xml:space="preserve">
соединяемая (до 10 шт).
100 LED.
</t>
    </r>
    <r>
      <rPr>
        <b/>
        <sz val="8"/>
        <rFont val="Verdana"/>
      </rPr>
      <t xml:space="preserve">Есть возможность разделения на две части по 5 м! </t>
    </r>
    <r>
      <rPr>
        <sz val="8"/>
        <rFont val="Verdana"/>
      </rPr>
      <t xml:space="preserve">
Работает от блока питания 220 В 
(в комплект не входит).
Постоянное свечение.
</t>
    </r>
    <r>
      <rPr>
        <b/>
        <sz val="8"/>
        <rFont val="Verdana"/>
      </rPr>
      <t>Прозрачный провод</t>
    </r>
    <r>
      <rPr>
        <sz val="8"/>
        <rFont val="Verdana"/>
      </rPr>
      <t>. 
Усиленная влагозащита IP65.</t>
    </r>
  </si>
  <si>
    <t>RL-S10C-220V-CT/Y</t>
  </si>
  <si>
    <t>RL-S10C-220V-CT/B</t>
  </si>
  <si>
    <t>RL-S10C-220V-CT/M</t>
  </si>
  <si>
    <t>RL-S10C-220V-CT/G</t>
  </si>
  <si>
    <t>RL-S10C-220V-CT/W</t>
  </si>
  <si>
    <t>RL-S10C-220V-CT/WW</t>
  </si>
  <si>
    <t>RL-S10C-220V-CT/P</t>
  </si>
  <si>
    <t>RL-S10C-220V-CW/V</t>
  </si>
  <si>
    <t>RL-S10C-220V-CW/R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</si>
  <si>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 с герметичным колпачком </t>
    </r>
    <r>
      <rPr>
        <sz val="8"/>
        <rFont val="Verdana"/>
      </rPr>
      <t xml:space="preserve">
соединяемая (до 10 шт).
100 LED.
</t>
    </r>
    <r>
      <rPr>
        <b/>
        <sz val="8"/>
        <rFont val="Verdana"/>
      </rPr>
      <t xml:space="preserve">Есть возможность разделения на две части по 5 м! </t>
    </r>
    <r>
      <rPr>
        <sz val="8"/>
        <rFont val="Verdana"/>
      </rPr>
      <t xml:space="preserve">
Работает от блока питания 220 В 
(в комплект не входит).
Постоянное свечение.
</t>
    </r>
    <r>
      <rPr>
        <b/>
        <sz val="8"/>
        <rFont val="Verdana"/>
      </rPr>
      <t>Белый провод</t>
    </r>
    <r>
      <rPr>
        <sz val="8"/>
        <rFont val="Verdana"/>
      </rPr>
      <t>. 
Усиленная влагозащита IP65.</t>
    </r>
  </si>
  <si>
    <t>RL-S10C-220V-CW/Y</t>
  </si>
  <si>
    <t>RL-S10C-220V-CW/B</t>
  </si>
  <si>
    <t>RL-S10C-220V-CW/G</t>
  </si>
  <si>
    <t>RL-S10C-220V-CW/M</t>
  </si>
  <si>
    <t>RL-S10C-220V-CW/W</t>
  </si>
  <si>
    <t>RL-S10C-220V-CW/WW</t>
  </si>
  <si>
    <t>RL-S10C-220V-CW/P</t>
  </si>
  <si>
    <t>Светодиодные гирлянды Нить 10 метров, 220 В, постоянное свечение, резиновый провод,  
IP 65, герметичный колпачок</t>
  </si>
  <si>
    <t>RL-S10C-220V-RW/W</t>
  </si>
  <si>
    <r>
      <rPr>
        <b/>
        <sz val="8"/>
        <rFont val="Verdana"/>
      </rPr>
      <t>Светодиодная гирлянда Rich LED
Нить 10 м</t>
    </r>
    <r>
      <rPr>
        <sz val="8"/>
        <rFont val="Verdana"/>
      </rPr>
      <t xml:space="preserve"> с герметичным колпачком 
соединяемая (до 10 шт).
100 LED.
Работает от блока питания 220 В 
(в комплект не входит).
Постоянное свечение.
</t>
    </r>
    <r>
      <rPr>
        <b/>
        <sz val="8"/>
        <rFont val="Verdana"/>
      </rPr>
      <t xml:space="preserve">Белый/черный резиновый провод. </t>
    </r>
    <r>
      <rPr>
        <sz val="8"/>
        <rFont val="Verdana"/>
      </rPr>
      <t xml:space="preserve">
Усиленная влагозащита IP65.</t>
    </r>
  </si>
  <si>
    <t>RL-S10C-220V-RW/WW</t>
  </si>
  <si>
    <t>RL-S10C-220V-RR/R</t>
  </si>
  <si>
    <t>RL-S10C-220V-RB/B</t>
  </si>
  <si>
    <t>Светодиодные гирлянды Нить 10 метров, 220 В, мерцание, резиновый провод,  
IP 65, герметичный колпачок</t>
  </si>
  <si>
    <t>RL-S10CF-220V-RW/W</t>
  </si>
  <si>
    <r>
      <rPr>
        <b/>
        <sz val="8"/>
        <rFont val="Verdana"/>
      </rPr>
      <t>Светодиодная гирлянда Rich LED
Нить 10 м, мерцающая,</t>
    </r>
    <r>
      <rPr>
        <sz val="8"/>
        <rFont val="Verdana"/>
      </rPr>
      <t xml:space="preserve"> с герметичным колпачком 
соединяемая (до 10 шт).
100 LED.
Работает от блока питания 220 В 
(в комплект не входит).
Постоянное свечение.
</t>
    </r>
    <r>
      <rPr>
        <b/>
        <sz val="8"/>
        <rFont val="Verdana"/>
      </rPr>
      <t xml:space="preserve">Белый/черный резиновый провод. </t>
    </r>
    <r>
      <rPr>
        <sz val="8"/>
        <rFont val="Verdana"/>
      </rPr>
      <t xml:space="preserve">
Усиленная влагозащита IP65.</t>
    </r>
  </si>
  <si>
    <t>RL-S10CF-220V-RW/WW</t>
  </si>
  <si>
    <t>RL-S10CF-220V-RR/R</t>
  </si>
  <si>
    <t>RL-S10CF-220V-RB/B</t>
  </si>
  <si>
    <r>
      <rPr>
        <b/>
        <sz val="8"/>
        <rFont val="Verdana"/>
      </rPr>
      <t>Светодиодная гирлянда Rich LED
Нить 10 м, двойная изоляция провода,</t>
    </r>
    <r>
      <rPr>
        <sz val="8"/>
        <rFont val="Verdana"/>
      </rPr>
      <t xml:space="preserve"> с герметичным колпачком 
соединяемая (до 10 шт).
100 LED.
Работает от блока питания 220 В 
(в комплект не входит).
Постоянное свечение.
</t>
    </r>
    <r>
      <rPr>
        <b/>
        <sz val="8"/>
        <rFont val="Verdana"/>
      </rPr>
      <t xml:space="preserve">Цветной провод. </t>
    </r>
    <r>
      <rPr>
        <sz val="8"/>
        <rFont val="Verdana"/>
      </rPr>
      <t xml:space="preserve">
Усиленная влагозащита IP65.</t>
    </r>
  </si>
  <si>
    <t>Светодиодные гирлянды Нить 10 метров, 220 В, мерцание</t>
  </si>
  <si>
    <t>RL-S10CF-220V-T/R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</si>
  <si>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м, 220В, мерцающая
</t>
    </r>
    <r>
      <rPr>
        <sz val="8"/>
        <rFont val="Verdana"/>
      </rPr>
      <t>соединяемая (до 10 шт). 
100 LED. 
220 В, работает от блока питания
(в комплект не входит).</t>
    </r>
    <r>
      <rPr>
        <b/>
        <sz val="8"/>
        <rFont val="Verdana"/>
      </rPr>
      <t xml:space="preserve">
Прозрачный провод</t>
    </r>
    <r>
      <rPr>
        <sz val="8"/>
        <rFont val="Verdana"/>
      </rPr>
      <t>. 
Влагозащищенная IP54.</t>
    </r>
  </si>
  <si>
    <t>RL-S10CF-220V-T/B</t>
  </si>
  <si>
    <t>RL-S10CF-220V-T/W</t>
  </si>
  <si>
    <t>RL-S10CF-220V-T/WW</t>
  </si>
  <si>
    <t>RL-S10CF-220V-T/P</t>
  </si>
  <si>
    <t>RL-S10CF-220V-T/V</t>
  </si>
  <si>
    <t>RL-S10CF-220V-W/W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</si>
  <si>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м, 220В, мерцающая</t>
    </r>
    <r>
      <rPr>
        <sz val="8"/>
        <rFont val="Verdana"/>
      </rPr>
      <t xml:space="preserve">
соединяемая (до 10 шт). 
100 LED. 
220 В, работает от блока питания
(в комплект не входит).
</t>
    </r>
    <r>
      <rPr>
        <b/>
        <sz val="8"/>
        <rFont val="Verdana"/>
      </rPr>
      <t>Белый провод</t>
    </r>
    <r>
      <rPr>
        <sz val="8"/>
        <rFont val="Verdana"/>
      </rPr>
      <t>.
Влагозащищенная IP54.</t>
    </r>
  </si>
  <si>
    <t>RL-S10CF-220V-W/WW</t>
  </si>
  <si>
    <t>Светодиодные гирлянды Нить 10 метров, 220 В, мерцание, 
IP 65, герметичный колпачок</t>
  </si>
  <si>
    <t>RL-S10CF-220V-CB/W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</si>
  <si>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 xml:space="preserve">Нить 10 м, мерцающая, с герметичным колпачком, </t>
    </r>
    <r>
      <rPr>
        <sz val="8"/>
        <rFont val="Verdana"/>
      </rPr>
      <t xml:space="preserve">соединяемая (до 10 шт). 
100 LED.
</t>
    </r>
    <r>
      <rPr>
        <b/>
        <sz val="8"/>
        <rFont val="Verdana"/>
      </rPr>
      <t xml:space="preserve">Есть возможность разделения на две части по 5 м! </t>
    </r>
    <r>
      <rPr>
        <sz val="8"/>
        <rFont val="Verdana"/>
      </rPr>
      <t xml:space="preserve">
Работает от блока питания 220 В 
(в комплект не входит).
</t>
    </r>
    <r>
      <rPr>
        <b/>
        <sz val="8"/>
        <rFont val="Verdana"/>
      </rPr>
      <t>Прозрачный провод</t>
    </r>
    <r>
      <rPr>
        <sz val="8"/>
        <rFont val="Verdana"/>
      </rPr>
      <t>. 
Усиленная влагозащита IP65.</t>
    </r>
  </si>
  <si>
    <t>RL-S10CF-220V-CB/WW</t>
  </si>
  <si>
    <t>RL-S10CF-220V-CT/W</t>
  </si>
  <si>
    <t>RL-S10CF-220V-CT/WW</t>
  </si>
  <si>
    <t>RL-S10CF-220V-CT/B</t>
  </si>
  <si>
    <t>RL-S10CF-220V-CT/R</t>
  </si>
  <si>
    <t>RL-S10CF-220V-CT/V</t>
  </si>
  <si>
    <t>RL-S10CF-220V-CW/R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</si>
  <si>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
</t>
    </r>
    <r>
      <rPr>
        <b/>
        <sz val="8"/>
        <rFont val="Verdana"/>
      </rPr>
      <t>Нить 10 м, мерцающая, с герметичным колпачком,</t>
    </r>
    <r>
      <rPr>
        <sz val="8"/>
        <rFont val="Verdana"/>
      </rPr>
      <t xml:space="preserve"> соединяемая (до 10 шт).
100 LED.
</t>
    </r>
    <r>
      <rPr>
        <b/>
        <sz val="8"/>
        <rFont val="Verdana"/>
      </rPr>
      <t xml:space="preserve">Есть возможность разделения на две части по 5 м! </t>
    </r>
    <r>
      <rPr>
        <sz val="8"/>
        <rFont val="Verdana"/>
      </rPr>
      <t xml:space="preserve">
Работает от блока питания 220 В 
(в комплект не входит).
</t>
    </r>
    <r>
      <rPr>
        <b/>
        <sz val="8"/>
        <rFont val="Verdana"/>
      </rPr>
      <t xml:space="preserve">Белый провод.
</t>
    </r>
    <r>
      <rPr>
        <sz val="8"/>
        <rFont val="Verdana"/>
      </rPr>
      <t>Усиленная влагозащита IP65.</t>
    </r>
  </si>
  <si>
    <t>RL-S10CF-220V-CW/Y</t>
  </si>
  <si>
    <t>RL-S10CF-220V-CW/B</t>
  </si>
  <si>
    <t>RL-S10CF-220V-CW/M</t>
  </si>
  <si>
    <t>RL-S10CF-220V-CW/RGP</t>
  </si>
  <si>
    <t>RL-S10CF-220V-CW/G</t>
  </si>
  <si>
    <t>RL-S10CF-220V-CW/W</t>
  </si>
  <si>
    <t>RL-S10CF-220V-CW/WW</t>
  </si>
  <si>
    <t>RL-S10CF-220V-CW/P</t>
  </si>
  <si>
    <t>RL-S10CF-220V-CW/V</t>
  </si>
  <si>
    <t>Светодиодные гирлянды Нить 20 метров, 220 В, 8 режимов работы</t>
  </si>
  <si>
    <t>RL-T20C2-B/R</t>
  </si>
  <si>
    <t>8 режимов</t>
  </si>
  <si>
    <r>
      <rPr>
        <b/>
        <sz val="8"/>
        <rFont val="Verdana"/>
      </rPr>
      <t xml:space="preserve">Светодиодная гирлянда Rich LED </t>
    </r>
    <r>
      <rPr>
        <sz val="8"/>
        <rFont val="Verdana"/>
      </rPr>
      <t xml:space="preserve">
</t>
    </r>
    <r>
      <rPr>
        <b/>
        <sz val="8"/>
        <rFont val="Verdana"/>
      </rPr>
      <t>Нить 20 м</t>
    </r>
    <r>
      <rPr>
        <sz val="8"/>
        <rFont val="Verdana"/>
      </rPr>
      <t xml:space="preserve"> с возможностью подключения контроллера на 8 режимов (в комплект не входит),
2-канальная. Соединяемая до 5 шт.
200 LED.
220 B.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Влагозащищенная IP54.</t>
    </r>
  </si>
  <si>
    <t>RL-T20C2-B/Y</t>
  </si>
  <si>
    <t>RL-T20C2-B/B</t>
  </si>
  <si>
    <t>RL-T20C2-B/M</t>
  </si>
  <si>
    <t>RL-T20C2-B/G</t>
  </si>
  <si>
    <t>RL-T20C2-B/W</t>
  </si>
  <si>
    <t>RL-T20C2-B/WW</t>
  </si>
  <si>
    <t>RL-T20C2-B/P</t>
  </si>
  <si>
    <t>RL-T20C2-B/V</t>
  </si>
  <si>
    <t>фиолет.</t>
  </si>
  <si>
    <t>RL-Cn2-220-B</t>
  </si>
  <si>
    <t>Блок питания Rich LED 1.5 м с КОНТРОЛЛЕРОМ (8 режимов, память). Для гирлянд RL-T20C2, до 5 гирлянд на 1 блок.</t>
  </si>
  <si>
    <t>Светодиодная гирлянда декор Флора, 220 В, постоянное свечение</t>
  </si>
  <si>
    <t>RL-S1T10C-T/Y</t>
  </si>
  <si>
    <r>
      <t xml:space="preserve">Светодиодный </t>
    </r>
    <r>
      <rPr>
        <b/>
        <sz val="8"/>
        <rFont val="Verdana"/>
      </rPr>
      <t>декор ФЛОРА</t>
    </r>
    <r>
      <rPr>
        <sz val="8"/>
        <rFont val="Verdana"/>
      </rPr>
      <t xml:space="preserve"> 10 м, Rich LED, соединяемый (до 10 шт). 
Прозрачные гибкие листья, каждый 5-й светодиод - фрукт. 
100 LED. 
220 B.
Блок питания подключения в комплекте.
Постоянное свечение.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</si>
  <si>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RL-S1T10C-T/W</t>
  </si>
  <si>
    <t xml:space="preserve">Светодиодные занавесы </t>
  </si>
  <si>
    <t>Светодиодный занавес RGB Хамелеон Rich LED1,5*2 м, 220 В, видеоэффекты</t>
  </si>
  <si>
    <t>RL-CS1.5*2-T/ARGB</t>
  </si>
  <si>
    <t>RGB Хамелеон</t>
  </si>
  <si>
    <t>автосмена</t>
  </si>
  <si>
    <r>
      <rPr>
        <b/>
        <sz val="8"/>
        <rFont val="Verdana"/>
      </rPr>
      <t xml:space="preserve">Светодиодный занавес Rich LED 
</t>
    </r>
    <r>
      <rPr>
        <sz val="8"/>
        <rFont val="Verdana"/>
      </rPr>
      <t>1.5*2 м, соединяемый.</t>
    </r>
    <r>
      <rPr>
        <b/>
        <sz val="8"/>
        <rFont val="Verdana"/>
      </rPr>
      <t xml:space="preserve">
</t>
    </r>
    <r>
      <rPr>
        <sz val="8"/>
        <rFont val="Verdana"/>
      </rPr>
      <t xml:space="preserve">Удивительные, завораживающие видеоэффекты, невозможно оторвать глаз.
200 LED. 
220 В.
(в комплект входит блок питания для подключения до 2 шт занавесов, для подключения большего кол-ва  приобретается отдельно).
</t>
    </r>
    <r>
      <rPr>
        <b/>
        <sz val="8"/>
        <rFont val="Verdana"/>
      </rPr>
      <t xml:space="preserve">Прозрачный провод. Облегченный. </t>
    </r>
    <r>
      <rPr>
        <sz val="8"/>
        <rFont val="Verdana"/>
      </rPr>
      <t xml:space="preserve">
Влагозащищенный IP54.</t>
    </r>
  </si>
  <si>
    <t>RL-220AC/DC-10A-W</t>
  </si>
  <si>
    <r>
      <t xml:space="preserve">Блок питания для занавесов и бахромы </t>
    </r>
    <r>
      <rPr>
        <b/>
        <sz val="8"/>
        <rFont val="Verdana"/>
      </rPr>
      <t>ARGB</t>
    </r>
    <r>
      <rPr>
        <sz val="8"/>
        <rFont val="Verdana"/>
      </rPr>
      <t>. Используется для соединения до 6-ти шт.</t>
    </r>
  </si>
  <si>
    <t>Занавес 2*1 м облегченный, 220 В, постоянное свечение, IP 65, герметичный колпачек</t>
  </si>
  <si>
    <t>RL-CS2*1-CW/W</t>
  </si>
  <si>
    <r>
      <rPr>
        <b/>
        <sz val="8"/>
        <rFont val="Verdana"/>
      </rPr>
      <t>Светодиодный занавес Rich LED 
2*1 м,</t>
    </r>
    <r>
      <rPr>
        <sz val="8"/>
        <rFont val="Verdana"/>
      </rPr>
      <t xml:space="preserve"> соединяемый (до 10 шт). 
200 LED. 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 Облегченный.</t>
    </r>
    <r>
      <rPr>
        <sz val="8"/>
        <rFont val="Verdana"/>
      </rPr>
      <t xml:space="preserve">
Влагозащищенный IP65.</t>
    </r>
  </si>
  <si>
    <t>RL-CS2*1-CW/WW</t>
  </si>
  <si>
    <t>RL-CS2*1-CT/W</t>
  </si>
  <si>
    <r>
      <rPr>
        <b/>
        <sz val="8"/>
        <rFont val="Verdana"/>
      </rPr>
      <t>Светодиодный занавес Rich LED 
2*1 м,</t>
    </r>
    <r>
      <rPr>
        <sz val="8"/>
        <rFont val="Verdana"/>
      </rPr>
      <t xml:space="preserve"> соединяемый (до 10 шт). 
200 LED.  
220 В.
Между светодиодами 10 см.
Работает от блока питания (в комплект не входит).
</t>
    </r>
    <r>
      <rPr>
        <b/>
        <sz val="8"/>
        <rFont val="Verdana"/>
      </rPr>
      <t>Прозрачный провод. Облегченный.</t>
    </r>
    <r>
      <rPr>
        <sz val="8"/>
        <rFont val="Verdana"/>
      </rPr>
      <t xml:space="preserve">
Влагозащищенный IP65.</t>
    </r>
  </si>
  <si>
    <t>RL-CS2*1-CT/WW</t>
  </si>
  <si>
    <t>Занавес 2*1,5 м облегченный, 220 В, постоянное свечение</t>
  </si>
  <si>
    <t>RL-CS2*1.5-T/R</t>
  </si>
  <si>
    <r>
      <rPr>
        <b/>
        <sz val="8"/>
        <rFont val="Verdana"/>
      </rPr>
      <t>Светодиодный занавес Rich LED 
2*1.5 м,</t>
    </r>
    <r>
      <rPr>
        <sz val="8"/>
        <rFont val="Verdana"/>
      </rPr>
      <t xml:space="preserve"> соединяемый (до 10 шт).
300 LED. 
220 В.
Между светодиодами 10 см.
Работает от блока питания (в комплект не входит).
</t>
    </r>
    <r>
      <rPr>
        <b/>
        <sz val="8"/>
        <rFont val="Verdana"/>
      </rPr>
      <t>Прозрачный провод</t>
    </r>
    <r>
      <rPr>
        <sz val="8"/>
        <rFont val="Verdana"/>
      </rPr>
      <t xml:space="preserve">. </t>
    </r>
    <r>
      <rPr>
        <b/>
        <sz val="8"/>
        <rFont val="Verdana"/>
      </rPr>
      <t>Облегченный.</t>
    </r>
    <r>
      <rPr>
        <sz val="8"/>
        <rFont val="Verdana"/>
      </rPr>
      <t xml:space="preserve">
Влагозащищенный IP54.</t>
    </r>
  </si>
  <si>
    <t>RL-CS2*1.5-T/Y</t>
  </si>
  <si>
    <t>RL-CS2*1.5-T/B</t>
  </si>
  <si>
    <t>RL-CS2*1.5-T/M</t>
  </si>
  <si>
    <t>RL-CS2*1.5-T/G</t>
  </si>
  <si>
    <t>RL-CS2*1.5-T/W</t>
  </si>
  <si>
    <t>RL-CS2*1.5-T/WW</t>
  </si>
  <si>
    <t>RL-CS2*1.5-T/BW</t>
  </si>
  <si>
    <t>синий + белый</t>
  </si>
  <si>
    <t>RL-CS2*1.5-B/Y</t>
  </si>
  <si>
    <r>
      <rPr>
        <b/>
        <sz val="8"/>
        <rFont val="Verdana"/>
      </rPr>
      <t>Светодиодный занавес Rich LED 
2*1.5 м</t>
    </r>
    <r>
      <rPr>
        <sz val="8"/>
        <rFont val="Verdana"/>
      </rPr>
      <t xml:space="preserve">, соединяемый (до 10 шт).
300 LED. 
220 В.
Между светодиодами 10 см.
Работает от блока питания (в комплект не входит).
</t>
    </r>
    <r>
      <rPr>
        <b/>
        <sz val="8"/>
        <rFont val="Verdana"/>
      </rPr>
      <t>Черный провод. Облегченный.</t>
    </r>
    <r>
      <rPr>
        <sz val="8"/>
        <rFont val="Verdana"/>
      </rPr>
      <t xml:space="preserve">
Влагозащищенный IP54.</t>
    </r>
  </si>
  <si>
    <t>RL-CS2*1.5-B/B</t>
  </si>
  <si>
    <t>RL-CS2*1.5-B/W</t>
  </si>
  <si>
    <t>RL-CS2*1.5-B/WW</t>
  </si>
  <si>
    <t>Занавес 2*1,5 м облегченный, 220 В, постоянное свечение, IP 65, герметичный колпачок</t>
  </si>
  <si>
    <t>RL-CS2*1.5-CB/Y</t>
  </si>
  <si>
    <r>
      <rPr>
        <b/>
        <sz val="8"/>
        <rFont val="Verdana"/>
      </rPr>
      <t>Светодиодный занавес Rich LED 
2*1.5 м, с герметичным колпачком,</t>
    </r>
    <r>
      <rPr>
        <sz val="8"/>
        <rFont val="Verdana"/>
      </rPr>
      <t xml:space="preserve"> соединяемый (до 10 шт).
300 LED. 
220 В.
Между светодиодами 10 см.
Работает от блока питания (в комплект не входит).
</t>
    </r>
    <r>
      <rPr>
        <b/>
        <sz val="8"/>
        <rFont val="Verdana"/>
      </rPr>
      <t>Черный провод. Облегченный.</t>
    </r>
    <r>
      <rPr>
        <sz val="8"/>
        <rFont val="Verdana"/>
      </rPr>
      <t xml:space="preserve">
Усиленная влагозащита IP65.</t>
    </r>
  </si>
  <si>
    <t>RL-CS2*1.5-CB/M</t>
  </si>
  <si>
    <t>RL-CS2*1.5-CB/W</t>
  </si>
  <si>
    <t>RL-CS2*1.5-CB/WW</t>
  </si>
  <si>
    <t>RL-CS2*1.5-CW/R</t>
  </si>
  <si>
    <r>
      <rPr>
        <b/>
        <sz val="8"/>
        <rFont val="Verdana"/>
      </rPr>
      <t>Светодиодный занавес Rich LED 
2*1.5 м, с герметичным колпачком,</t>
    </r>
    <r>
      <rPr>
        <sz val="8"/>
        <rFont val="Verdana"/>
      </rPr>
      <t xml:space="preserve"> соединяемый (до 10 шт).
300 LED.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 Облегченный.</t>
    </r>
    <r>
      <rPr>
        <sz val="8"/>
        <rFont val="Verdana"/>
      </rPr>
      <t xml:space="preserve">
Усиленная влагозащита IP65.</t>
    </r>
  </si>
  <si>
    <t>RL-CS2*1.5-CW/Y</t>
  </si>
  <si>
    <t>RL-CS2*1.5-CW/B</t>
  </si>
  <si>
    <t>RL-CS2*1.5-CW/M</t>
  </si>
  <si>
    <t>RL-CS2*1.5-CW/G</t>
  </si>
  <si>
    <t>RL-CS2*1.5-CW/W</t>
  </si>
  <si>
    <t>RL-CS2*1.5-CW/WW</t>
  </si>
  <si>
    <t>RL-CS2*1.5-CW/BW</t>
  </si>
  <si>
    <t xml:space="preserve">Занавес 2*1,5 м облегченный, 220 В, мерцание </t>
  </si>
  <si>
    <t>RL-CS2*1.5F-T/B</t>
  </si>
  <si>
    <r>
      <rPr>
        <b/>
        <sz val="8"/>
        <rFont val="Verdana"/>
      </rPr>
      <t>Светодиодный занавес Rich LED 
2*1.5 м, мерцающий</t>
    </r>
    <r>
      <rPr>
        <sz val="8"/>
        <rFont val="Verdana"/>
      </rPr>
      <t xml:space="preserve">, соединяемый (до 10 шт). 
300 LED.  
220 В.
Между светодиодами 10 см.
Работает от блока питания (в комплект не входит).
</t>
    </r>
    <r>
      <rPr>
        <b/>
        <sz val="8"/>
        <rFont val="Verdana"/>
      </rPr>
      <t>Прозрачный провод. Облегченный.</t>
    </r>
    <r>
      <rPr>
        <sz val="8"/>
        <rFont val="Verdana"/>
      </rPr>
      <t xml:space="preserve">
Влагозащищенный IP54.</t>
    </r>
  </si>
  <si>
    <t>RL-CS2*1.5F-T/W</t>
  </si>
  <si>
    <t>RL-CS2*1.5F-T/WW</t>
  </si>
  <si>
    <t>RL-CS2*1.5FF-T/M</t>
  </si>
  <si>
    <t>флэш</t>
  </si>
  <si>
    <r>
      <rPr>
        <b/>
        <sz val="8"/>
        <rFont val="Verdana"/>
      </rPr>
      <t xml:space="preserve">Светодиодный занавес Rich LED 
2*1.5 м, облегченный, </t>
    </r>
    <r>
      <rPr>
        <sz val="8"/>
        <rFont val="Verdana"/>
      </rPr>
      <t xml:space="preserve">соединяемый (до 10 шт). 
ПОЛНЫЙ ФЛЕШ, мультицвет.  
300 мерцающих LED. 
220 В.
Работает от блока питания 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</si>
  <si>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Занавес 2*1,5 м облегченный, 220 В, мерцание, IP 65, герметичный колпачок</t>
  </si>
  <si>
    <t>RL-CS2*1.5F-CW/Y</t>
  </si>
  <si>
    <r>
      <rPr>
        <b/>
        <sz val="8"/>
        <rFont val="Verdana"/>
      </rPr>
      <t>Светодиодный занавес Rich LED 
2*1.5 м, с герметичным колпачком, мерцание,</t>
    </r>
    <r>
      <rPr>
        <sz val="8"/>
        <rFont val="Verdana"/>
      </rPr>
      <t xml:space="preserve"> соединяемый (до 10 шт).
300 LED.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 Облегченный.</t>
    </r>
    <r>
      <rPr>
        <sz val="8"/>
        <rFont val="Verdana"/>
      </rPr>
      <t xml:space="preserve">
Усиленная влагозащита IP65.</t>
    </r>
  </si>
  <si>
    <t>RL-CS2*1.5F-CW/В</t>
  </si>
  <si>
    <t>RL-CS2*1.5F-CW/M</t>
  </si>
  <si>
    <t>RL-CS2*1.5F-CW/W</t>
  </si>
  <si>
    <t>RL-CS2*1.5F-CW/WW</t>
  </si>
  <si>
    <t>Занавес 2*2 м, 220 В, постоянное свечение</t>
  </si>
  <si>
    <t>RL-C2*2-T/Y</t>
  </si>
  <si>
    <r>
      <rPr>
        <b/>
        <sz val="8"/>
        <rFont val="Verdana"/>
      </rPr>
      <t>Светодиодный занавес Rich LED 
2*2 м</t>
    </r>
    <r>
      <rPr>
        <sz val="8"/>
        <rFont val="Verdana"/>
      </rPr>
      <t xml:space="preserve">, соединяемый (до 10 шт).
400 LED. 
220 В.
Между светодиодами 10 см.
Работает от блока питания 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</si>
  <si>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RL-C2*2-T/B</t>
  </si>
  <si>
    <t>RL-C2*2-T/W</t>
  </si>
  <si>
    <t>RL-C2*2-T/WW</t>
  </si>
  <si>
    <t>RL-220AC/DC-4AF-B</t>
  </si>
  <si>
    <t>Блок питания универсальный для статичных и флэш изделий Rich LED. 220 В, 4А, провод черный.</t>
  </si>
  <si>
    <t>RL-220AC/DC-4AF-W</t>
  </si>
  <si>
    <t>Блок питания универсальный для статичных и флэш изделий Rich LED. 220 В, 4А, провод белый.</t>
  </si>
  <si>
    <t>RL-CMST2*2-T/R</t>
  </si>
  <si>
    <r>
      <rPr>
        <b/>
        <sz val="8"/>
        <rFont val="Verdana"/>
      </rPr>
      <t>Светодиодный узорный занавес</t>
    </r>
    <r>
      <rPr>
        <sz val="8"/>
        <rFont val="Verdana"/>
      </rPr>
      <t xml:space="preserve"> </t>
    </r>
    <r>
      <rPr>
        <b/>
        <sz val="8"/>
        <rFont val="Verdana"/>
      </rPr>
      <t>Rich LED</t>
    </r>
    <r>
      <rPr>
        <sz val="8"/>
        <rFont val="Verdana"/>
      </rPr>
      <t xml:space="preserve"> </t>
    </r>
    <r>
      <rPr>
        <b/>
        <sz val="8"/>
        <rFont val="Verdana"/>
      </rPr>
      <t xml:space="preserve">Звезды, 2*2
</t>
    </r>
    <r>
      <rPr>
        <sz val="8"/>
        <rFont val="Verdana"/>
      </rPr>
      <t xml:space="preserve">соединяемый (до 10 шт).
В каждом комплекте по 20 звезд
220 В.
Работает от блока питания (в комплекте).
Потребляемая мощность 22 Вт.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</si>
  <si>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RL-CMST2*2-T/M</t>
  </si>
  <si>
    <t>RL-CMST2*2-T/B</t>
  </si>
  <si>
    <t>RL-CMST2*2-T/W</t>
  </si>
  <si>
    <t>RL-CMSF2*2-T/B</t>
  </si>
  <si>
    <r>
      <rPr>
        <b/>
        <sz val="8"/>
        <rFont val="Verdana"/>
      </rPr>
      <t>Светодиодный узорный занавес</t>
    </r>
    <r>
      <rPr>
        <sz val="8"/>
        <rFont val="Verdana"/>
      </rPr>
      <t xml:space="preserve"> </t>
    </r>
    <r>
      <rPr>
        <b/>
        <sz val="8"/>
        <rFont val="Verdana"/>
      </rPr>
      <t>Rich LED</t>
    </r>
    <r>
      <rPr>
        <sz val="8"/>
        <rFont val="Verdana"/>
      </rPr>
      <t xml:space="preserve"> </t>
    </r>
    <r>
      <rPr>
        <b/>
        <sz val="8"/>
        <rFont val="Verdana"/>
      </rPr>
      <t xml:space="preserve">Снежинки, 2*2
</t>
    </r>
    <r>
      <rPr>
        <sz val="8"/>
        <rFont val="Verdana"/>
      </rPr>
      <t xml:space="preserve">соединяемый (до 10 шт).
В каждом комплекте по 20 звезд
220 В.
Работает от блока питания (в комплекте).
Потребляемая мощность 22 Вт.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</si>
  <si>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RL-CMSF2*2-T/W</t>
  </si>
  <si>
    <t>Занавес 2*2 м, 220 В, постоянное свечение, IP 65, герметичный колпачок</t>
  </si>
  <si>
    <t>RL-C2*2-CT/W</t>
  </si>
  <si>
    <r>
      <rPr>
        <b/>
        <sz val="8"/>
        <color indexed="64"/>
        <rFont val="Verdana"/>
      </rPr>
      <t>Светодиодный занавес Rich LED 
2*2 м</t>
    </r>
    <r>
      <rPr>
        <sz val="8"/>
        <color indexed="64"/>
        <rFont val="Verdana"/>
      </rPr>
      <t xml:space="preserve">, с герметичным колпачком соединяемый (до 10 шт).
400 LED. 
220 В.
Между светодиодами 10 см.
Работает от блока питания (в комплект не входит).
</t>
    </r>
    <r>
      <rPr>
        <b/>
        <sz val="8"/>
        <color indexed="64"/>
        <rFont val="Verdana"/>
      </rPr>
      <t>Прозрачный провод.</t>
    </r>
    <r>
      <rPr>
        <sz val="8"/>
        <color indexed="64"/>
        <rFont val="Verdana"/>
      </rPr>
      <t xml:space="preserve">
Усиленная влагозащита IP65.</t>
    </r>
  </si>
  <si>
    <t>RL-C2*2-CT/WW</t>
  </si>
  <si>
    <t>RL-C2*2-CW/Y</t>
  </si>
  <si>
    <r>
      <rPr>
        <b/>
        <sz val="8"/>
        <rFont val="Verdana"/>
      </rPr>
      <t>Светодиодный занавес Rich LED 
2*2 м</t>
    </r>
    <r>
      <rPr>
        <sz val="8"/>
        <rFont val="Verdana"/>
      </rPr>
      <t>,</t>
    </r>
    <r>
      <rPr>
        <b/>
        <sz val="8"/>
        <rFont val="Verdana"/>
      </rPr>
      <t xml:space="preserve"> с герметичным колпачком </t>
    </r>
    <r>
      <rPr>
        <sz val="8"/>
        <rFont val="Verdana"/>
      </rPr>
      <t xml:space="preserve">соединяемый (до 10 шт).
400 LED.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</si>
  <si>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RL-C2*2-CW/B</t>
  </si>
  <si>
    <t>RL-C2*2-CW/W</t>
  </si>
  <si>
    <t>RL-C2*2-CW/WW</t>
  </si>
  <si>
    <t>Занавес 2*2 м, 220 В, мерцание, IP 65, герметичный колпачок</t>
  </si>
  <si>
    <t>RL-C2*2F-CW/W</t>
  </si>
  <si>
    <r>
      <rPr>
        <b/>
        <sz val="8"/>
        <rFont val="Verdana"/>
      </rPr>
      <t xml:space="preserve">Светодиодный занавес Rich LED 
2*2 м, с герметичным колпачком, мерцание, </t>
    </r>
    <r>
      <rPr>
        <sz val="8"/>
        <rFont val="Verdana"/>
      </rPr>
      <t xml:space="preserve">соединяемый (до 10 шт).
400 LED.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</si>
  <si>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RL-C2*2F-CW/WW</t>
  </si>
  <si>
    <t>Занавес 2*3 м, 220 В, постоянное свечение</t>
  </si>
  <si>
    <t>RL-C2*3-T/R</t>
  </si>
  <si>
    <r>
      <rPr>
        <b/>
        <sz val="8"/>
        <rFont val="Verdana"/>
      </rPr>
      <t>Светодиодный занавес Rich LED 2*3 м</t>
    </r>
    <r>
      <rPr>
        <sz val="8"/>
        <rFont val="Verdana"/>
      </rPr>
      <t xml:space="preserve">, соединяемый (до 10 шт).
600 LED. 
220 В.
Между светодиодами 10 см.
Работает от блока питания 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</si>
  <si>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RL-C2*3-T/Y</t>
  </si>
  <si>
    <t>RL-C2*3-T/B</t>
  </si>
  <si>
    <t>RL-C2*3-T/M</t>
  </si>
  <si>
    <t>RL-C2*3-T/G</t>
  </si>
  <si>
    <t>RL-C2*3-T/W</t>
  </si>
  <si>
    <t>RL-C2*3-T/WW</t>
  </si>
  <si>
    <t>RL-C2*3-T/BW</t>
  </si>
  <si>
    <t>RL-C2*3-T/MS2</t>
  </si>
  <si>
    <r>
      <rPr>
        <b/>
        <sz val="8"/>
        <rFont val="Verdana"/>
      </rPr>
      <t>мульти клетки:</t>
    </r>
    <r>
      <rPr>
        <sz val="8"/>
        <rFont val="Verdana"/>
      </rPr>
      <t xml:space="preserve"> розовый, синий, голубой, зеленый</t>
    </r>
  </si>
  <si>
    <r>
      <rPr>
        <b/>
        <sz val="8"/>
        <rFont val="Verdana"/>
      </rPr>
      <t>Светодиодный занавес Rich LED 2*3 м, МУЛЬТИ КВАДРАТЫ,</t>
    </r>
    <r>
      <rPr>
        <sz val="8"/>
        <rFont val="Verdana"/>
      </rPr>
      <t xml:space="preserve"> соединяемый (до 10 шт)
Цветные клетки. (розовый, фиолетовый, голубой, зеленый)
600 LED. 
220 В.
Между светодиодами 10 см.
Работает от блока питания 220 В 
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</si>
  <si>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Занавес 2*3 м, 220 В, постоянное свечение, IP 65, герметичный колпачок</t>
  </si>
  <si>
    <t>RL-C2*3-CW/Y</t>
  </si>
  <si>
    <r>
      <rPr>
        <b/>
        <sz val="8"/>
        <rFont val="Verdana"/>
      </rPr>
      <t>Светодиодный занавес Rich LED 
2*3 м</t>
    </r>
    <r>
      <rPr>
        <sz val="8"/>
        <rFont val="Verdana"/>
      </rPr>
      <t>,</t>
    </r>
    <r>
      <rPr>
        <b/>
        <sz val="8"/>
        <rFont val="Verdana"/>
      </rPr>
      <t xml:space="preserve"> с герметичным колпачком, </t>
    </r>
    <r>
      <rPr>
        <sz val="8"/>
        <rFont val="Verdana"/>
      </rPr>
      <t xml:space="preserve">соединяемый (до 10 шт).
600 LED.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</si>
  <si>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RL-C2*3-CW/R</t>
  </si>
  <si>
    <t>RL-C2*3-CW/B</t>
  </si>
  <si>
    <t>RL-C2*3-CW/G</t>
  </si>
  <si>
    <t>RL-C2*3-CW/W</t>
  </si>
  <si>
    <t>RL-C2*3-CW/M</t>
  </si>
  <si>
    <t>Мульти</t>
  </si>
  <si>
    <t>RL-C2*3-CW/WW</t>
  </si>
  <si>
    <t>RL-C2*3-CW/P</t>
  </si>
  <si>
    <t>RL-C2*3-CW/BW</t>
  </si>
  <si>
    <t>сине-белый</t>
  </si>
  <si>
    <t>Занавес 2*3 м, 220 В, постоянное, IP 65, герметичный колпачок</t>
  </si>
  <si>
    <t>RL-C2*3-CB/Y</t>
  </si>
  <si>
    <r>
      <rPr>
        <b/>
        <sz val="8"/>
        <rFont val="Verdana"/>
      </rPr>
      <t xml:space="preserve">Светодиодный занавес Rich LED 
2*3 м, с герметичным колпачком, </t>
    </r>
    <r>
      <rPr>
        <sz val="8"/>
        <rFont val="Verdana"/>
      </rPr>
      <t xml:space="preserve"> соединяемый (до 10 шт).
600 LED. 
220 В.
Между светодиодами 10 см.
Работает от блока питания (в комплект не входит).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</si>
  <si>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RL-C2*3-CB/W</t>
  </si>
  <si>
    <t>RL-C2*3-CB/WW</t>
  </si>
  <si>
    <t>Занавес 2*3 м, 220 В, постоянное свечение, резина, IP 65, герметичный колпачок</t>
  </si>
  <si>
    <t>RL-CS2*3-RB/R</t>
  </si>
  <si>
    <r>
      <rPr>
        <b/>
        <sz val="8"/>
        <rFont val="Verdana"/>
      </rPr>
      <t>Светодиодный занавес Rich LED 2*3 м</t>
    </r>
    <r>
      <rPr>
        <sz val="8"/>
        <rFont val="Verdana"/>
      </rPr>
      <t xml:space="preserve">, соединяемый (до 10 шт)
600 LED. 
220 В.
Между светодиодами 10 см.
Работает от блока питания (в комплекте).
</t>
    </r>
    <r>
      <rPr>
        <b/>
        <sz val="8"/>
        <rFont val="Verdana"/>
      </rPr>
      <t>Черный резиновый провод</t>
    </r>
    <r>
      <rPr>
        <sz val="8"/>
        <rFont val="Verdana"/>
      </rPr>
      <t>. Колпачки с силиконом на светодиодах.
Усиленная влагозащита IP65.</t>
    </r>
  </si>
  <si>
    <t>RL-CS2*3-RB/M</t>
  </si>
  <si>
    <t>RL-CS2*3-RB/W</t>
  </si>
  <si>
    <t>Занавес 2*3 м, 220 В, мерцание</t>
  </si>
  <si>
    <t>RL-C2*3F-T/R</t>
  </si>
  <si>
    <r>
      <rPr>
        <b/>
        <sz val="8"/>
        <rFont val="Verdana"/>
      </rPr>
      <t>Светодиодный занавес Rich LED 2*3 м</t>
    </r>
    <r>
      <rPr>
        <sz val="8"/>
        <rFont val="Verdana"/>
      </rPr>
      <t xml:space="preserve">,
</t>
    </r>
    <r>
      <rPr>
        <b/>
        <sz val="8"/>
        <rFont val="Verdana"/>
      </rPr>
      <t>мерцающий</t>
    </r>
    <r>
      <rPr>
        <sz val="8"/>
        <rFont val="Verdana"/>
      </rPr>
      <t xml:space="preserve">. 
Соединяемый (до 10 шт)
600 LED. 
220 В.
Между светодиодами 10 см.
Работает от блока питания 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</si>
  <si>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RL-C2*3F-T/W</t>
  </si>
  <si>
    <t>RL-C2*3F-T/WW</t>
  </si>
  <si>
    <t>RL-C2*3F-T/P</t>
  </si>
  <si>
    <t>Занавес 2*3 м, 220 В, 8 режимов свечения</t>
  </si>
  <si>
    <t>RL-C2*3C3-T/M</t>
  </si>
  <si>
    <r>
      <rPr>
        <b/>
        <sz val="8"/>
        <rFont val="Verdana"/>
      </rPr>
      <t>Светодиодный занавес Rich LED 2*3 м</t>
    </r>
    <r>
      <rPr>
        <sz val="8"/>
        <rFont val="Verdana"/>
      </rPr>
      <t xml:space="preserve"> </t>
    </r>
    <r>
      <rPr>
        <b/>
        <sz val="8"/>
        <rFont val="Verdana"/>
      </rPr>
      <t>с динамикой</t>
    </r>
    <r>
      <rPr>
        <sz val="8"/>
        <rFont val="Verdana"/>
      </rPr>
      <t xml:space="preserve">, соединяемый (до 3 шт)
Цвета чередуются: синий, красный зеленый. 
300 LED. 
220 В.
Между светодиодами 15 см.
С возможностью подключения контроллера 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</si>
  <si>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RL-Cn3-C-220-W</t>
  </si>
  <si>
    <t>Блок питания Rich LED 1.5 м с КОНТРОЛЛЕРОМ (8 режимов, память). 
Для мульти-занавесов. Можно подключить до 3-х занавесов.</t>
  </si>
  <si>
    <t>Занавес 2*3 м, 220 В, мерцание, IP 65, герметичный колпачок</t>
  </si>
  <si>
    <t>RL-C2*3F-CW/R</t>
  </si>
  <si>
    <r>
      <rPr>
        <b/>
        <sz val="8"/>
        <rFont val="Verdana"/>
      </rPr>
      <t>Светодиодный занавес Rich LED 
2*3 м, с герметичным колпачком, мерцание</t>
    </r>
    <r>
      <rPr>
        <sz val="8"/>
        <rFont val="Verdana"/>
      </rPr>
      <t xml:space="preserve">, соединяемый (до 10 шт).
600 LED. 
220 В.
Между светодиодами 10 см.
Работает от блока питания (в комплект не входит).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</si>
  <si>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RL-C2*3F-CW/Y</t>
  </si>
  <si>
    <t>RL-C2*3F-CW/B</t>
  </si>
  <si>
    <t>RL-C2*3F-CW/M</t>
  </si>
  <si>
    <t>RL-C2*3F-CW/G</t>
  </si>
  <si>
    <t>RL-C2*3F-CW/W</t>
  </si>
  <si>
    <t>RL-C2*3F-CW/WW</t>
  </si>
  <si>
    <t>RL-C2*3F-CW/P</t>
  </si>
  <si>
    <t>Занавес 2*6 м, 220 В, постоянное свечение</t>
  </si>
  <si>
    <t>RL-C2*6-T/R</t>
  </si>
  <si>
    <r>
      <rPr>
        <b/>
        <sz val="8"/>
        <rFont val="Verdana"/>
      </rPr>
      <t>Светодиодный занавес Rich LED 2*6 м</t>
    </r>
    <r>
      <rPr>
        <sz val="8"/>
        <rFont val="Verdana"/>
      </rPr>
      <t xml:space="preserve">, соединяемый (до 5 шт)
1200 LED. 
220 В.
Между светодиодами 10 см.
Работает от блока питания (в комплекте).
</t>
    </r>
    <r>
      <rPr>
        <b/>
        <sz val="8"/>
        <rFont val="Verdana"/>
      </rPr>
      <t>Прозрачный провод</t>
    </r>
    <r>
      <rPr>
        <sz val="8"/>
        <rFont val="Verdana"/>
      </rPr>
      <t>.
Влагозащищенный IP54.</t>
    </r>
  </si>
  <si>
    <t>RL-C2*6-B/R</t>
  </si>
  <si>
    <r>
      <rPr>
        <b/>
        <sz val="8"/>
        <rFont val="Verdana"/>
      </rPr>
      <t>Светодиодный занавес Rich LED 2*6 м</t>
    </r>
    <r>
      <rPr>
        <sz val="8"/>
        <rFont val="Verdana"/>
      </rPr>
      <t>, соединяемый (до 5 шт).
1200 LED.</t>
    </r>
    <r>
      <rPr>
        <b/>
        <sz val="8"/>
        <rFont val="Verdana"/>
      </rPr>
      <t xml:space="preserve"> 
</t>
    </r>
    <r>
      <rPr>
        <sz val="8"/>
        <rFont val="Verdana"/>
      </rPr>
      <t>220 В.
Между светодиодами 10 см.
Работает от блока питания (в комплекте).</t>
    </r>
    <r>
      <rPr>
        <b/>
        <sz val="8"/>
        <rFont val="Verdana"/>
      </rPr>
      <t xml:space="preserve">
Черный провод</t>
    </r>
    <r>
      <rPr>
        <sz val="8"/>
        <rFont val="Verdana"/>
      </rPr>
      <t>.
Влагозащищенный IP54.</t>
    </r>
  </si>
  <si>
    <t>Занавес 2*6 м, 220 В, постоянное свечение, IP 65, герметичный колпачок</t>
  </si>
  <si>
    <t>RL-C2*6-CW/R</t>
  </si>
  <si>
    <r>
      <rPr>
        <b/>
        <sz val="8"/>
        <rFont val="Verdana"/>
      </rPr>
      <t xml:space="preserve">Светодиодный занавес Rich LED 2*6 м, с герметичным колпачком, </t>
    </r>
    <r>
      <rPr>
        <sz val="8"/>
        <rFont val="Verdana"/>
      </rPr>
      <t xml:space="preserve">соединяемый (до 5 шт)
1000 LED. 
220 В.
Работает от блока питания (в комплекте).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</si>
  <si>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RL-C2*6-CW/Y</t>
  </si>
  <si>
    <t>RL-C2*6-CW/B</t>
  </si>
  <si>
    <t>RL-C2*6-CW/G</t>
  </si>
  <si>
    <t>RL-C2*6-CW/W</t>
  </si>
  <si>
    <t>RL-C2*6-CW/M</t>
  </si>
  <si>
    <t>RL-C2*6-CW/WW</t>
  </si>
  <si>
    <t>RL-C2*6-CB/Y</t>
  </si>
  <si>
    <r>
      <rPr>
        <b/>
        <sz val="8"/>
        <rFont val="Verdana"/>
      </rPr>
      <t>Светодиодный занавес Rich LED 2*6 м, с герметичным колпачком, соединяемый (до 5 шт)</t>
    </r>
    <r>
      <rPr>
        <sz val="8"/>
        <rFont val="Verdana"/>
      </rPr>
      <t xml:space="preserve">
1000 LED. 
220 В.
Работает от блока питания (в комплекте).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</si>
  <si>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RL-C2*6-CB/B</t>
  </si>
  <si>
    <t>RL-C2*6-CB/M</t>
  </si>
  <si>
    <t>RL-C2*6-CB/W</t>
  </si>
  <si>
    <t>RL-C2*6-CB/WW</t>
  </si>
  <si>
    <t>Занавес 2*6 м, 220 В, мерцание, IP 65, герметичный колпачок</t>
  </si>
  <si>
    <t>RL-C2*6F-CW/R</t>
  </si>
  <si>
    <r>
      <rPr>
        <b/>
        <sz val="8"/>
        <rFont val="Verdana"/>
      </rPr>
      <t>Светодиодный занавес Rich LED 2*6 м, с герметичным колпачком, мерцание,</t>
    </r>
    <r>
      <rPr>
        <sz val="8"/>
        <rFont val="Verdana"/>
      </rPr>
      <t xml:space="preserve"> соединяемый (до 5 шт)
1000 LED. 
220 В.
Работает от блока питания (в комплекте).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</si>
  <si>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RL-C2*6F-CW/Y</t>
  </si>
  <si>
    <t>RL-C2*6F-CW/B</t>
  </si>
  <si>
    <t>RL-C2*6F-CW/M</t>
  </si>
  <si>
    <t>RL-C2*6F-CW/RGP</t>
  </si>
  <si>
    <t>RL-C2*6F-CW/W</t>
  </si>
  <si>
    <t>RL-C2*6F-CW/WW</t>
  </si>
  <si>
    <t>RL-C2*6F-CB/Y</t>
  </si>
  <si>
    <r>
      <rPr>
        <b/>
        <sz val="8"/>
        <rFont val="Verdana"/>
      </rPr>
      <t xml:space="preserve">Светодиодный занавес Rich LED 2*6 м, с герметичным колпачком, мерцание, </t>
    </r>
    <r>
      <rPr>
        <sz val="8"/>
        <rFont val="Verdana"/>
      </rPr>
      <t xml:space="preserve">соединяемый (до 5 шт)
1000 LED. 
220 В.
Работает от блока питания (в комплекте).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</si>
  <si>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RL-C2*6F-CB/M</t>
  </si>
  <si>
    <t>RL-C2*6F-CB/W</t>
  </si>
  <si>
    <t>RL-C2*6F-CB/WW</t>
  </si>
  <si>
    <t>Занавес 2*9 м, 220 В, постоянное свечение</t>
  </si>
  <si>
    <t>RL-C2*9-T/R</t>
  </si>
  <si>
    <r>
      <rPr>
        <b/>
        <sz val="8"/>
        <rFont val="Verdana"/>
      </rPr>
      <t>Светодиодный занавес Rich LED 2*9 м</t>
    </r>
    <r>
      <rPr>
        <sz val="8"/>
        <rFont val="Verdana"/>
      </rPr>
      <t xml:space="preserve">, соединяемый до 2 шт.
1800 LED. 
220 В.
Между светодиодами 10 см.
Работает от блока питания (в комплекте).
</t>
    </r>
    <r>
      <rPr>
        <sz val="8"/>
        <rFont val="Verdana"/>
      </rPr>
      <t>Влагозащищенный IP54.</t>
    </r>
  </si>
  <si>
    <t>RL-C2*9-B/R</t>
  </si>
  <si>
    <t>RL-C2*9-B/Y</t>
  </si>
  <si>
    <t>RL-C2*9-B/M</t>
  </si>
  <si>
    <t>Занавес 2*9 м, 220 В, постоянное свечение, IP 65, герметичный колпачок</t>
  </si>
  <si>
    <t>RL-C2*9-CW/Y</t>
  </si>
  <si>
    <r>
      <rPr>
        <b/>
        <sz val="8"/>
        <rFont val="Verdana"/>
      </rPr>
      <t>Светодиодный занавес Rich LED 2*9 м,  с герметичным колпачком,</t>
    </r>
    <r>
      <rPr>
        <sz val="8"/>
        <rFont val="Verdana"/>
      </rPr>
      <t xml:space="preserve"> соединяемый до 2 шт.
1500 LED. 
220 В.
Работает от блока питания (в комплекте).
</t>
    </r>
    <r>
      <rPr>
        <b/>
        <sz val="8"/>
        <rFont val="Verdana"/>
      </rPr>
      <t xml:space="preserve">Белый провод.
</t>
    </r>
    <r>
      <rPr>
        <sz val="8"/>
        <rFont val="Verdana"/>
      </rPr>
      <t xml:space="preserve">Усиленная влагозащита IP65. </t>
    </r>
  </si>
  <si>
    <t>RL-C2*9-CW/W</t>
  </si>
  <si>
    <t>RL-C2*9-CW/WW</t>
  </si>
  <si>
    <t>RL-C2*9-CB/Y</t>
  </si>
  <si>
    <r>
      <rPr>
        <b/>
        <sz val="8"/>
        <rFont val="Verdana"/>
      </rPr>
      <t xml:space="preserve">Светодиодный занавес Rich LED 2*9 м,  с герметичным колпачком, </t>
    </r>
    <r>
      <rPr>
        <sz val="8"/>
        <rFont val="Verdana"/>
      </rPr>
      <t xml:space="preserve">соединяемый до 2 шт.
1500 LED. 
220 В.
Работает от блока питания (в комплекте).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</si>
  <si>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RL-C2*9-CB/W</t>
  </si>
  <si>
    <t>RL-C2*9-CB/M</t>
  </si>
  <si>
    <t>RL-C2*9-CB/WW</t>
  </si>
  <si>
    <t>Занавес 2*9 м, 220 В, мерцание, IP 65, герметичный колпачок</t>
  </si>
  <si>
    <t>RL-C2*9F-CW/Y</t>
  </si>
  <si>
    <r>
      <rPr>
        <b/>
        <sz val="8"/>
        <rFont val="Verdana"/>
      </rPr>
      <t>Светодиодный занавес Rich LED 2*9 м,  с герметичным колпачком, мерцание,</t>
    </r>
    <r>
      <rPr>
        <sz val="8"/>
        <rFont val="Verdana"/>
      </rPr>
      <t xml:space="preserve"> соединяемый до 2 шт.
1500 LED. 
220 В.
Работает от блока питания (в комплекте).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</si>
  <si>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RL-C2*9F-CW/M</t>
  </si>
  <si>
    <t>RL-C2*9F-CW/RGP</t>
  </si>
  <si>
    <t>красный, зеленый, розовый</t>
  </si>
  <si>
    <t>RL-C2*9F-CW/W</t>
  </si>
  <si>
    <t>RL-C2*9F-CW/WW</t>
  </si>
  <si>
    <t>RL-C2*9F-CB/Y</t>
  </si>
  <si>
    <r>
      <rPr>
        <b/>
        <sz val="8"/>
        <rFont val="Verdana"/>
      </rPr>
      <t>Светодиодный занавес Rich LED 2*9 м,  с герметичным колпачком, мерцание,</t>
    </r>
    <r>
      <rPr>
        <sz val="8"/>
        <rFont val="Verdana"/>
      </rPr>
      <t xml:space="preserve"> соединяемый до 2 шт.
1500 LED. 
220 В.
Работает от блока питания (в комплекте).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</si>
  <si>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RL-C2*9F-CB/M</t>
  </si>
  <si>
    <t>RL-C2*9F-CB/RGP</t>
  </si>
  <si>
    <t>RL-C2*9F-CB/W</t>
  </si>
  <si>
    <t>RL-C2*9F-CB/WW</t>
  </si>
  <si>
    <t>Бахрома 3*0,5 м, 220 В, постоянное свечение</t>
  </si>
  <si>
    <t>RL-i3*0.5-T/R</t>
  </si>
  <si>
    <r>
      <rPr>
        <b/>
        <sz val="8"/>
        <rFont val="Verdana"/>
      </rPr>
      <t>Светодиодная бахрома Rich LED 
3*0.5 м</t>
    </r>
    <r>
      <rPr>
        <sz val="8"/>
        <rFont val="Verdana"/>
      </rPr>
      <t xml:space="preserve">, соединяемая (до 10 шт).
112 LED.
220 В.
Между светодиодами 10 см.
Схема расположения светодиодов: 2,3,4,5,…2,3,4,5
Постоянное свечение.
Работает от блока питания 220 В 
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Влагозащищенная IP54</t>
    </r>
  </si>
  <si>
    <t>RL-i3*0.5-T/Y</t>
  </si>
  <si>
    <t>RL-i3*0.5-T/B</t>
  </si>
  <si>
    <t>RL-i3*0.5-T/M</t>
  </si>
  <si>
    <t>RL-i3*0.5-T/G</t>
  </si>
  <si>
    <t>RL-i3*0.5-T/W</t>
  </si>
  <si>
    <t>RL-i3*0.5-T/WW</t>
  </si>
  <si>
    <t>RL-i3*0.5-T/P</t>
  </si>
  <si>
    <t>RL-i3*0.5-T/V</t>
  </si>
  <si>
    <t>RL-i3*0.5-T/BW</t>
  </si>
  <si>
    <t>RL-i3*0.5-B/R</t>
  </si>
  <si>
    <r>
      <rPr>
        <b/>
        <sz val="8"/>
        <rFont val="Verdana"/>
      </rPr>
      <t>Светодиодная бахрома Rich LED 
3*0.5 м</t>
    </r>
    <r>
      <rPr>
        <sz val="8"/>
        <rFont val="Verdana"/>
      </rPr>
      <t xml:space="preserve">, соединяемая (до 10 шт).
112 LED.
220 В.
Между светодиодами 10 см.
Схема расположения светодиодов: 2,3,4,5,…2,3,4,5
Постоянное свечение.
Работает от блока питания 220 В 
(в комплект не входит).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Влагозащищенная IP54</t>
    </r>
  </si>
  <si>
    <t>RL-i3*0.5-B/Y</t>
  </si>
  <si>
    <t>RL-i3*0.5-B/B</t>
  </si>
  <si>
    <t>RL-i3*0.5-B/M</t>
  </si>
  <si>
    <t>RL-i3*0.5-B/G</t>
  </si>
  <si>
    <t>RL-i3*0.5-B/W</t>
  </si>
  <si>
    <t>RL-i3*0.5-B/WW</t>
  </si>
  <si>
    <t>Бахрома 3*0,5 м, 220 В, мерцание</t>
  </si>
  <si>
    <t>RL-i3*0.5F-T/R</t>
  </si>
  <si>
    <r>
      <rPr>
        <b/>
        <sz val="8"/>
        <rFont val="Verdana"/>
      </rPr>
      <t>Светодиодная бахрома Rich LED 
3*0.5 м, мерцающая</t>
    </r>
    <r>
      <rPr>
        <sz val="8"/>
        <rFont val="Verdana"/>
      </rPr>
      <t xml:space="preserve">, соединяемая (до 10 шт).
112 LED.
220 В.
Между светодиодами 10 см.
Схема расположения светодиодов: 2,3,4,5,…2,3,4,5
Работает от блока питания 220 В 
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Влагозащищенная IP54</t>
    </r>
  </si>
  <si>
    <t>RL-i3*0.5F-T/Y</t>
  </si>
  <si>
    <t>RL-i3*0.5F-T/B</t>
  </si>
  <si>
    <t>RL-i3*0.5F-T/M</t>
  </si>
  <si>
    <t>RL-i3*0.5F-T/RGP</t>
  </si>
  <si>
    <t>RL-i3*0.5F-T/G</t>
  </si>
  <si>
    <t>RL-i3*0.5F-T/W</t>
  </si>
  <si>
    <t>RL-i3*0.5F-T/WW</t>
  </si>
  <si>
    <t>RL-i3*0.5F-T/P</t>
  </si>
  <si>
    <t>RL-i3*0.5F-T/V</t>
  </si>
  <si>
    <t>RL-i3*0.5F-T/BW</t>
  </si>
  <si>
    <t>Бахрома 3*0,5 м, 220 В, пост. свечение, IP 65, герметичный колпачок</t>
  </si>
  <si>
    <t>RL-i3*0.5-CT/R</t>
  </si>
  <si>
    <r>
      <rPr>
        <b/>
        <sz val="8"/>
        <color indexed="64"/>
        <rFont val="Verdana"/>
      </rPr>
      <t>Светодиодная бахрома Rich LED 
3*0.5 м</t>
    </r>
    <r>
      <rPr>
        <sz val="8"/>
        <color indexed="64"/>
        <rFont val="Verdana"/>
      </rPr>
      <t xml:space="preserve">, соединяемая (до 10 шт).
112 LED. Влагозащитный колпачок.
220 В.
Между светодиодами 10 см.
Схема расположения светодиодов: 2,3,4,5,…2,3,4,5
Постоянное свечение.
Работает от блока питания 220 В 
(в комплект не входит).
</t>
    </r>
    <r>
      <rPr>
        <b/>
        <sz val="8"/>
        <color indexed="64"/>
        <rFont val="Verdana"/>
      </rPr>
      <t>Прозрачный провод.</t>
    </r>
    <r>
      <rPr>
        <sz val="8"/>
        <color indexed="64"/>
        <rFont val="Verdana"/>
      </rPr>
      <t xml:space="preserve">
Усиленная влагозащита IP65.</t>
    </r>
  </si>
  <si>
    <t>RL-i3*0.5-CT/Y</t>
  </si>
  <si>
    <t>RL-i3*0.5-CT/B</t>
  </si>
  <si>
    <t>RL-i3*0.5-CT/M</t>
  </si>
  <si>
    <t>RL-i3*0.5-CT/G</t>
  </si>
  <si>
    <t>RL-i3*0.5-CT/W</t>
  </si>
  <si>
    <t>RL-i3*0.5-CT/WW</t>
  </si>
  <si>
    <t>RL-i3*0.5-CT/V</t>
  </si>
  <si>
    <t>RL-i3*0.5-CT/P</t>
  </si>
  <si>
    <t>RL-i3*0.5-CT/BW</t>
  </si>
  <si>
    <t>синий+
белый</t>
  </si>
  <si>
    <t>Бахрома 3*0,5 м, 220 В, мерцание, IP 65, герметичный колпачок</t>
  </si>
  <si>
    <t>RL-i3*0.5F-CW/R</t>
  </si>
  <si>
    <r>
      <rPr>
        <b/>
        <sz val="8"/>
        <rFont val="Verdana"/>
      </rPr>
      <t>Светодиодная бахрома Rich LED 
3*0.5 м, мерцающая</t>
    </r>
    <r>
      <rPr>
        <sz val="8"/>
        <rFont val="Verdana"/>
      </rPr>
      <t>, соединяемая (до 10 шт).
112 LED.</t>
    </r>
    <r>
      <rPr>
        <b/>
        <sz val="8"/>
        <rFont val="Verdana"/>
      </rPr>
      <t xml:space="preserve"> Влагозащитный колпачок.</t>
    </r>
    <r>
      <rPr>
        <sz val="8"/>
        <rFont val="Verdana"/>
      </rPr>
      <t xml:space="preserve">
220 В.
Между светодиодами 10 см.
Схема расположения светодиодов: 2,3,4,5,…2,3,4,5
Работает от блока питания 220 В 
(в комплект не входит).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</si>
  <si>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RL-i3*0.5F-CW/Y</t>
  </si>
  <si>
    <t>RL-i3*0.5F-CW/B</t>
  </si>
  <si>
    <t>RL-i3*0.5F-CW/M</t>
  </si>
  <si>
    <t>RL-i3*0.5F-CW/RGP</t>
  </si>
  <si>
    <t>RL-i3*0.5F-CW/G</t>
  </si>
  <si>
    <t>RL-i3*0.5F-CW/W</t>
  </si>
  <si>
    <t>RL-i3*0.5F-CW/WW</t>
  </si>
  <si>
    <t>RL-i3*0.5F-CW/P</t>
  </si>
  <si>
    <t>RL-i3*0.5F-CW/V</t>
  </si>
  <si>
    <t>RL-i3*0.5F-CW/BW</t>
  </si>
  <si>
    <t>Бахрома 3*0,5 м, 220 В, пост. свечение, резиновая, IP 65, герметичный колпачок</t>
  </si>
  <si>
    <t>RL-i3*0.5-RW/R</t>
  </si>
  <si>
    <r>
      <rPr>
        <b/>
        <sz val="8"/>
        <rFont val="Verdana"/>
      </rPr>
      <t>Светодиодная бахрома Rich LED 
3*0.5 м</t>
    </r>
    <r>
      <rPr>
        <sz val="8"/>
        <rFont val="Verdana"/>
      </rPr>
      <t xml:space="preserve">, соединяемая (до 10 шт).
112 LED. </t>
    </r>
    <r>
      <rPr>
        <b/>
        <sz val="8"/>
        <rFont val="Verdana"/>
      </rPr>
      <t>Влагозащитный колпачок.</t>
    </r>
    <r>
      <rPr>
        <sz val="8"/>
        <rFont val="Verdana"/>
      </rPr>
      <t xml:space="preserve">
220 В.
Между светодиодами 10 см.
Схема расположения светодиодов: 2,3,4,5,…2,3,4,5
Постоянное свечение.
Работает от блока питания 220 В 
(в комплект не входит).
</t>
    </r>
    <r>
      <rPr>
        <b/>
        <sz val="8"/>
        <rFont val="Verdana"/>
      </rPr>
      <t>Белый резиновый провод.</t>
    </r>
    <r>
      <rPr>
        <sz val="8"/>
        <rFont val="Verdana"/>
      </rPr>
      <t xml:space="preserve">
Усиленная влагозащита IP65.</t>
    </r>
  </si>
  <si>
    <t>RL-i3*0.5-RW/Y</t>
  </si>
  <si>
    <t>RL-i3*0.5-RW/B</t>
  </si>
  <si>
    <t>RL-i3*0.5-RW/M</t>
  </si>
  <si>
    <t>RL-i3*0.5-RW/G</t>
  </si>
  <si>
    <t>RL-i3*0.5-RW/W</t>
  </si>
  <si>
    <t>RL-i3*0.5-RW/WW</t>
  </si>
  <si>
    <t>RL-i3*0.5-RW/BW</t>
  </si>
  <si>
    <t>RL-i3*0.5-RB/W</t>
  </si>
  <si>
    <r>
      <rPr>
        <b/>
        <sz val="8"/>
        <rFont val="Verdana"/>
      </rPr>
      <t>Светодиодная бахрома Rich LED</t>
    </r>
    <r>
      <rPr>
        <sz val="8"/>
        <rFont val="Verdana"/>
      </rPr>
      <t xml:space="preserve"> 
3*0.5 м, соединяемая (до 10 шт).
112 LED. Влагозащитный колпачок.
220 В.
Между светодиодами 10 см.
Схема расположения светодиодов: 2,3,4,5,…2,3,4,5
Постоянное свечение.
Работает от блока питания 220 В 
(в комплект не входит).
</t>
    </r>
    <r>
      <rPr>
        <b/>
        <sz val="8"/>
        <rFont val="Verdana"/>
      </rPr>
      <t>Черный резиновый провод.</t>
    </r>
    <r>
      <rPr>
        <sz val="8"/>
        <rFont val="Verdana"/>
      </rPr>
      <t xml:space="preserve">
Усиленная влагозащита IP65.</t>
    </r>
  </si>
  <si>
    <t>RL-i3*0.5-RB/WW</t>
  </si>
  <si>
    <t>RL-i3*0.5-RB/Y</t>
  </si>
  <si>
    <t>Бахрома 3*0,5 м, 220 В, мерцание, резиновая, IP 65, герметичный колпачок</t>
  </si>
  <si>
    <t>RL-i3*0.5F-RW/R</t>
  </si>
  <si>
    <r>
      <rPr>
        <b/>
        <sz val="8"/>
        <rFont val="Verdana"/>
      </rPr>
      <t>Светодиодная бахрома Rich LED 
3*0.5 м, мерцающая,</t>
    </r>
    <r>
      <rPr>
        <sz val="8"/>
        <rFont val="Verdana"/>
      </rPr>
      <t xml:space="preserve"> соединяемая (до 10 шт).
112 LED. </t>
    </r>
    <r>
      <rPr>
        <b/>
        <sz val="8"/>
        <rFont val="Verdana"/>
      </rPr>
      <t>Влагозащитный колпачок.</t>
    </r>
    <r>
      <rPr>
        <sz val="8"/>
        <rFont val="Verdana"/>
      </rPr>
      <t xml:space="preserve">
220 В.
Между светодиодами 10 см.
Схема расположения светодиодов: 2,3,4,5,…2,3,4,5
Работает от блока питания 220 В 
(в комплект не входит).
</t>
    </r>
    <r>
      <rPr>
        <b/>
        <sz val="8"/>
        <rFont val="Verdana"/>
      </rPr>
      <t>Белый резиновый провод.</t>
    </r>
    <r>
      <rPr>
        <sz val="8"/>
        <rFont val="Verdana"/>
      </rPr>
      <t xml:space="preserve">
Усиленная влагозащита IP65.</t>
    </r>
  </si>
  <si>
    <t>RL-i3*0.5F-RW/Y</t>
  </si>
  <si>
    <t>RL-i3*0.5F-RW/B</t>
  </si>
  <si>
    <t>RL-i3*0.5F-RW/M</t>
  </si>
  <si>
    <t>RL-i3*0.5F-RW/G</t>
  </si>
  <si>
    <t>RL-i3*0.5F-RW/W</t>
  </si>
  <si>
    <t>RL-i3*0.5F-RW/RGP</t>
  </si>
  <si>
    <t>RL-i3*0.5F-RW/WW</t>
  </si>
  <si>
    <t>RL-i3*0.5F-RB/W</t>
  </si>
  <si>
    <t>Светодиодная бахрома Rich LED 
3*0.5 м, мерцающая, соединяемая (до 10 шт).
112 LED. Влагозащитный колпачок.
220 В.
Между светодиодами 10 см.
Схема расположения светодиодов: 2,3,4,5,…2,3,4,5
Работает от блока питания 220 В 
(в комплект не входит).
Черный резиновый провод.
Усиленная влагозащита IP65.</t>
  </si>
  <si>
    <t>RL-i3*0.5F-RB/WW</t>
  </si>
  <si>
    <t>Бахрома 3*0,9 м, 220 В, мерцание, IP 54</t>
  </si>
  <si>
    <t>RL-i3*0.9F-T/R</t>
  </si>
  <si>
    <r>
      <rPr>
        <b/>
        <sz val="8"/>
        <rFont val="Verdana"/>
      </rPr>
      <t>Светодиодная бахрома Rich LED 
3*0.9 м, мерцающая,</t>
    </r>
    <r>
      <rPr>
        <sz val="8"/>
        <rFont val="Verdana"/>
      </rPr>
      <t xml:space="preserve"> соединяемая (до 10 шт).
144 LED.
220 В.
Между светодиодами 10 см.
Схема расположения светодиодов: 2,6,3,9,4,... 2,6,3,9,4
Работает от блока питания 220 В 
(в комплект не входит).
</t>
    </r>
    <r>
      <rPr>
        <b/>
        <sz val="8"/>
        <rFont val="Verdana"/>
      </rPr>
      <t xml:space="preserve">Прозрачный провод. </t>
    </r>
    <r>
      <rPr>
        <sz val="8"/>
        <rFont val="Verdana"/>
      </rPr>
      <t xml:space="preserve">
Влагозащищенная IP54</t>
    </r>
  </si>
  <si>
    <t>RL-i3*0.9F-T/Y</t>
  </si>
  <si>
    <t>RL-i3*0.9F-T/B</t>
  </si>
  <si>
    <t>RL-i3*0.9F-T/M</t>
  </si>
  <si>
    <t>RL-i3*0.9F-T/G</t>
  </si>
  <si>
    <t>RL-i3*0.9F-T/W</t>
  </si>
  <si>
    <t>RL-i3*0.9F-T/WW</t>
  </si>
  <si>
    <t>RL-i3*0.9F-T/P</t>
  </si>
  <si>
    <t>RL-i3*0.9F-T/V</t>
  </si>
  <si>
    <t>RL-i3*0.9F-T/BW</t>
  </si>
  <si>
    <t>RL-i3*0.9F-B/R</t>
  </si>
  <si>
    <r>
      <rPr>
        <b/>
        <sz val="8"/>
        <rFont val="Verdana"/>
      </rPr>
      <t xml:space="preserve">Светодиодная бахрома Rich LED 
3*0.9 м, мерцающая, </t>
    </r>
    <r>
      <rPr>
        <sz val="8"/>
        <rFont val="Verdana"/>
      </rPr>
      <t xml:space="preserve">соединяемая (до 10 шт).
144 LED.
220 В.
Между светодиодами 10 см.
Схема расположения светодиодов: 2,6,3,9,4,... 2,6,3,9,4
Работает от блока питания 220 В 
(в комплект не входит).
</t>
    </r>
    <r>
      <rPr>
        <b/>
        <sz val="8"/>
        <rFont val="Verdana"/>
      </rPr>
      <t>Черный провод</t>
    </r>
    <r>
      <rPr>
        <sz val="8"/>
        <rFont val="Verdana"/>
      </rPr>
      <t>. 
Влагозащищенная IP54</t>
    </r>
  </si>
  <si>
    <t>RL-i3*0.9F-B/Y</t>
  </si>
  <si>
    <t>RL-i3*0.9F-B/B</t>
  </si>
  <si>
    <t>RL-i3*0.9F-B/M</t>
  </si>
  <si>
    <t>RL-i3*0.9F-B/G</t>
  </si>
  <si>
    <t>RL-i3*0.9F-B/W</t>
  </si>
  <si>
    <t>RL-i3*0.9F-B/WW</t>
  </si>
  <si>
    <t>RL-i3*0.9F-B/BW</t>
  </si>
  <si>
    <t>Бахрома 3*0,9 м, 220 В, постоянное свечение, IP 65, герметичный колпачок</t>
  </si>
  <si>
    <t>RL-i3*0.9-CT/W</t>
  </si>
  <si>
    <r>
      <rPr>
        <b/>
        <sz val="8"/>
        <color indexed="64"/>
        <rFont val="Verdana"/>
      </rPr>
      <t>Светодиодная бахрома Rich LED 
3*0.9 м, постоянное свечение</t>
    </r>
    <r>
      <rPr>
        <sz val="8"/>
        <color indexed="64"/>
        <rFont val="Verdana"/>
      </rPr>
      <t xml:space="preserve">, соединяемая (до 10 шт).
144 LED. Влагозащитный колпачок.
220 В.
Между светодиодами 10 см.
Схема расположения светодиодов: 2,6,3,9,4,... 2,6,3,9,4
Постоянное свечение.
Работает от блока питания 220 В 
(в комплект не входит).
</t>
    </r>
    <r>
      <rPr>
        <b/>
        <sz val="8"/>
        <color indexed="64"/>
        <rFont val="Verdana"/>
      </rPr>
      <t xml:space="preserve">Прозрачный провод. </t>
    </r>
    <r>
      <rPr>
        <sz val="8"/>
        <color indexed="64"/>
        <rFont val="Verdana"/>
      </rPr>
      <t xml:space="preserve">
Усиленная влагозащита IP65.</t>
    </r>
  </si>
  <si>
    <t>RL-i3*0.9-CT/WW</t>
  </si>
  <si>
    <t>Бахрома 3*0,9 м, 220 В, мерцание, IP 65, герметичный колпачок</t>
  </si>
  <si>
    <t>RL-i3*0.9F-CW/R</t>
  </si>
  <si>
    <r>
      <rPr>
        <b/>
        <sz val="8"/>
        <rFont val="Verdana"/>
      </rPr>
      <t>Светодиодная бахрома Rich LED 
3*0.9 м, мерцающая,</t>
    </r>
    <r>
      <rPr>
        <sz val="8"/>
        <rFont val="Verdana"/>
      </rPr>
      <t xml:space="preserve"> соединяемая (до 10 шт).
144 LED. </t>
    </r>
    <r>
      <rPr>
        <b/>
        <sz val="8"/>
        <rFont val="Verdana"/>
      </rPr>
      <t>Влагозащитный колпачок.</t>
    </r>
    <r>
      <rPr>
        <sz val="8"/>
        <rFont val="Verdana"/>
      </rPr>
      <t xml:space="preserve">
220 В.
Между светодиодами 10 см.
Схема расположения светодиодов: 2,6,3,9,4,... 2,6,3,9,4
Работает от блока питания 220 В 
(в комплект не входит).
</t>
    </r>
    <r>
      <rPr>
        <b/>
        <sz val="8"/>
        <rFont val="Verdana"/>
      </rPr>
      <t xml:space="preserve">Белый провод. </t>
    </r>
    <r>
      <rPr>
        <sz val="8"/>
        <rFont val="Verdana"/>
      </rPr>
      <t xml:space="preserve">
Усиленная влагозащита IP65.</t>
    </r>
  </si>
  <si>
    <t>RL-i3*0.9F-CW/Y</t>
  </si>
  <si>
    <t>RL-i3*0.9F-CW/B</t>
  </si>
  <si>
    <t>RL-i3*0.9F-CW/M</t>
  </si>
  <si>
    <t>RL-i3*0.9F-CW/RGP</t>
  </si>
  <si>
    <t>RL-i3*0.9F-CW/G</t>
  </si>
  <si>
    <t>RL-i3*0.9F-CW/W</t>
  </si>
  <si>
    <t>RL-i3*0.9F-CW/WW</t>
  </si>
  <si>
    <t>RL-i3*0.9F-CW/BW</t>
  </si>
  <si>
    <t>Бахрома 3*0,9 м, 220 В, пост. свечение, резиновая, IP 65, герметичный колпачок</t>
  </si>
  <si>
    <t>RL-i3*0.9-RB/W</t>
  </si>
  <si>
    <r>
      <t xml:space="preserve">Светодиодная бахрома Rich LED 
3*0.9 м, соединяемая (до 10 шт).
144 LED. Влагозащитный колпачок.
220 В.
Между светодиодами 10 см.
Схема расположения светодиодов: 2,6,3,9,4,... 2,6,3,9,4
Постоянное свечение.
Работает от блока питания 220 В 
(в комплект не входит).
</t>
    </r>
    <r>
      <rPr>
        <b/>
        <sz val="8"/>
        <rFont val="Verdana"/>
      </rPr>
      <t>Черный резиновый провод.</t>
    </r>
    <r>
      <rPr>
        <sz val="8"/>
        <rFont val="Verdana"/>
      </rPr>
      <t xml:space="preserve">
Усиленная влагозащита IP65.</t>
    </r>
  </si>
  <si>
    <t>RL-i3*0.9-RB/WW</t>
  </si>
  <si>
    <t>Светодиодная бахрома RGB Хамелеон Rich LED 5*0,7 м, 220 В, автосмена</t>
  </si>
  <si>
    <t>RL-i5*0.7-T/ARGB</t>
  </si>
  <si>
    <r>
      <rPr>
        <b/>
        <sz val="8"/>
        <rFont val="Verdana"/>
      </rPr>
      <t>Светодиодная бахрома RGB Хамелеон Rich LED, 5*0.7 м.</t>
    </r>
    <r>
      <rPr>
        <sz val="8"/>
        <rFont val="Verdana"/>
      </rPr>
      <t xml:space="preserve">
Цвет супер RGB Хамелеон. Удивительные,</t>
    </r>
    <r>
      <rPr>
        <b/>
        <sz val="8"/>
        <rFont val="Verdana"/>
      </rPr>
      <t xml:space="preserve"> завораживающие видеоэффекты</t>
    </r>
    <r>
      <rPr>
        <sz val="8"/>
        <rFont val="Verdana"/>
      </rPr>
      <t xml:space="preserve">.
198 LED. 
220 В.
Работает от блока питания 220 В 
(в комплект входит блок питания для подключения до 2 шт бахромы, для подключения большего кол-ва  преобретается отдельно).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Влагозащищенная IP54</t>
    </r>
  </si>
  <si>
    <t>RL-220AC/DC-10A-ARGB</t>
  </si>
  <si>
    <r>
      <t xml:space="preserve">Блок питания для занавесов и бахромы </t>
    </r>
    <r>
      <rPr>
        <b/>
        <sz val="8"/>
        <rFont val="Verdana"/>
      </rPr>
      <t>ARGB</t>
    </r>
    <r>
      <rPr>
        <sz val="8"/>
        <rFont val="Verdana"/>
      </rPr>
      <t xml:space="preserve"> Хамелеон. Для соединения до 6 шт</t>
    </r>
  </si>
  <si>
    <t>Бахрома 2,4*2,2 м, 220 В, мерцание, IP 65, герметичный колпачок</t>
  </si>
  <si>
    <t>RL-i2.4*2.2F-CW/W</t>
  </si>
  <si>
    <r>
      <rPr>
        <b/>
        <sz val="8"/>
        <rFont val="Verdana"/>
      </rPr>
      <t>Светодиодная бахрома Rich LED длинная 2.4*2.2 м</t>
    </r>
    <r>
      <rPr>
        <sz val="8"/>
        <rFont val="Verdana"/>
      </rPr>
      <t>,  мерцающая, 
соединяемая (до 10 шт).
184 LED.</t>
    </r>
    <r>
      <rPr>
        <b/>
        <sz val="8"/>
        <rFont val="Verdana"/>
      </rPr>
      <t xml:space="preserve"> Влагозащитный колпачок.</t>
    </r>
    <r>
      <rPr>
        <sz val="8"/>
        <rFont val="Verdana"/>
      </rPr>
      <t xml:space="preserve">
Треугольники высотой 1, 1.4 и 2.2 м.
Между светодиодами 10 см.
Работает от блока питания 220 В 
(в комплекте).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</si>
  <si>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>RL-i2.4*2.2F-CW/WW</t>
  </si>
  <si>
    <r>
      <rPr>
        <b/>
        <sz val="8"/>
        <rFont val="Verdana"/>
      </rPr>
      <t>Светодиодная бахрома Rich LED длинная 2.4*2.2 м</t>
    </r>
    <r>
      <rPr>
        <sz val="8"/>
        <rFont val="Verdana"/>
      </rPr>
      <t xml:space="preserve">,  мерцающая, 
соединяемая (до 10 шт).
184 LED. </t>
    </r>
    <r>
      <rPr>
        <b/>
        <sz val="8"/>
        <rFont val="Verdana"/>
      </rPr>
      <t xml:space="preserve"> Влагозащитный колпачок.</t>
    </r>
    <r>
      <rPr>
        <sz val="8"/>
        <rFont val="Verdana"/>
      </rPr>
      <t xml:space="preserve">
Треугольники высотой 1, 1.4 и 2.2 м.
Между светодиодами 10 см.
Работает от блока питания 220 В 
(в комплекте).
</t>
    </r>
    <r>
      <rPr>
        <b/>
        <sz val="8"/>
        <rFont val="Verdana"/>
      </rPr>
      <t>Белый провод.</t>
    </r>
    <r>
      <rPr>
        <sz val="8"/>
        <rFont val="Verdana"/>
      </rPr>
      <t xml:space="preserve">
Усиленная влагозащита IP65.</t>
    </r>
  </si>
  <si>
    <t xml:space="preserve">Светодиодный водопад </t>
  </si>
  <si>
    <t>Водопад 3*2 м, 24 В, 8 режимов свечения</t>
  </si>
  <si>
    <t>RL-WF3*2C4/1-T/B</t>
  </si>
  <si>
    <r>
      <rPr>
        <b/>
        <sz val="8"/>
        <rFont val="Verdana"/>
      </rPr>
      <t>Светодиодный занавес Rich LED Водопад</t>
    </r>
    <r>
      <rPr>
        <sz val="8"/>
        <rFont val="Verdana"/>
      </rPr>
      <t xml:space="preserve">, соединяемый (до 2 шт.) 
Размер 3*2 метра. 
336 LED.
Напряжение 24 В (блок питания в комплект не входит).
</t>
    </r>
    <r>
      <rPr>
        <b/>
        <sz val="8"/>
        <rFont val="Verdana"/>
      </rPr>
      <t>Прозрачный провод</t>
    </r>
    <r>
      <rPr>
        <sz val="8"/>
        <rFont val="Verdana"/>
      </rPr>
      <t xml:space="preserve">
Потребляемая мощность 50-200 Вт.
Влагозащищенный IP54.</t>
    </r>
  </si>
  <si>
    <t>RL-WF3*2C4/1-T/W</t>
  </si>
  <si>
    <t>RL-WF3*2C4/1-T/WW</t>
  </si>
  <si>
    <t>RL-Cn4-WF-24-W</t>
  </si>
  <si>
    <t>Блок питания Rich LED 1.5 м с КОНТРОЛЛЕРОМ (8 режимов, память) для водопадов Rich LED. Можно подключить до 2-х водопадов на 1 блок.</t>
  </si>
  <si>
    <t>Водопад 2*3 м, 220 В, 8 режимов свечения</t>
  </si>
  <si>
    <t>RL-WF2*3C3/2-585-T/B</t>
  </si>
  <si>
    <r>
      <rPr>
        <b/>
        <sz val="8"/>
        <rFont val="Verdana"/>
      </rPr>
      <t>Светодиодный занавес Rich LED Водопад</t>
    </r>
    <r>
      <rPr>
        <sz val="8"/>
        <rFont val="Verdana"/>
      </rPr>
      <t xml:space="preserve">, соединяемый (до 2 шт.) 
Размер 2*3 метра. 
585 LED.
Динамика как у текущей воды.   
Напряжение 220 В. 
Контроллер в комплекте.
Потребляемая мощность - 60-180 Вт.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Влагозащищенный IP54.</t>
    </r>
  </si>
  <si>
    <t>RL-WF2*3C3/2-585-T/W</t>
  </si>
  <si>
    <t>RL-WF2*3C3/2-585-T/WW</t>
  </si>
  <si>
    <t xml:space="preserve">Светодиодные гирлянды Спайдер </t>
  </si>
  <si>
    <t>Спайдер - это несколько линейных (нитевых) гирлянд, расходящихся из одной точки. Главная идея - удобство обмотки при монтаже. Сверх экономны и не вредят деревьям.</t>
  </si>
  <si>
    <t>Нити 3 по 20 м, 24 В, 8 режимов свечения</t>
  </si>
  <si>
    <t>RL-T3*20N2-B/R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</si>
  <si>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 
</t>
    </r>
    <r>
      <rPr>
        <b/>
        <sz val="8"/>
        <rFont val="Verdana"/>
      </rPr>
      <t>3 Нити по 20 м</t>
    </r>
    <r>
      <rPr>
        <sz val="8"/>
        <rFont val="Verdana"/>
      </rPr>
      <t xml:space="preserve"> 
</t>
    </r>
    <r>
      <rPr>
        <b/>
        <sz val="8"/>
        <rFont val="Verdana"/>
      </rPr>
      <t>с контроллером</t>
    </r>
    <r>
      <rPr>
        <sz val="8"/>
        <rFont val="Verdana"/>
      </rPr>
      <t xml:space="preserve"> (8 режимов, включая постоянное свечение с памятью).
2-канальная.
600 LED.
24 B, герметичный трансформатор 220/24 В IP 65 и соединители входят в комплект.
</t>
    </r>
    <r>
      <rPr>
        <b/>
        <sz val="8"/>
        <rFont val="Verdana"/>
      </rPr>
      <t>Черный провод</t>
    </r>
    <r>
      <rPr>
        <sz val="8"/>
        <rFont val="Verdana"/>
      </rPr>
      <t xml:space="preserve"> (у цвета МУЛЬТИ - провод темнозеленый).
Влагозащищенная IP54</t>
    </r>
  </si>
  <si>
    <t>RL-T3*20N2-B/Y</t>
  </si>
  <si>
    <t>RL-T3*20N2-B/B</t>
  </si>
  <si>
    <t>RL-T3*20N2-G/M</t>
  </si>
  <si>
    <t>RL-T3*20N2-B/G</t>
  </si>
  <si>
    <t>RL-T3*20N2-B/W</t>
  </si>
  <si>
    <t>RL-T3*20N2-B/WW</t>
  </si>
  <si>
    <t>RL-T3*20N2-B/WBR</t>
  </si>
  <si>
    <t>триколор</t>
  </si>
  <si>
    <t>RL-T3*20N-B/ARGB</t>
  </si>
  <si>
    <t>RGB</t>
  </si>
  <si>
    <t>видеорежим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</si>
  <si>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 
</t>
    </r>
    <r>
      <rPr>
        <b/>
        <sz val="8"/>
        <rFont val="Verdana"/>
      </rPr>
      <t xml:space="preserve">3 Нити по 20 м </t>
    </r>
    <r>
      <rPr>
        <sz val="8"/>
        <rFont val="Verdana"/>
      </rPr>
      <t xml:space="preserve">
Видеорежим свечения
600 LED
Цикл смены виодеорежимов - 4 минуты
 36 В, герметичный трансформатор 220/24 В IP 65 и соединители входят в комплект.
Влагозащищенная IP54
</t>
    </r>
  </si>
  <si>
    <t>RL-Cn2-AC/DC24</t>
  </si>
  <si>
    <t>Блок питания Rich LED с КОНТРОЛЛЕРОМ (8 режимов, память). Для гирлянд 3*20. Цвет черный.</t>
  </si>
  <si>
    <t>Нити 3 по 20 м, 24 В, мерцание</t>
  </si>
  <si>
    <t>RL-S3*20F-B/R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</si>
  <si>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 
</t>
    </r>
    <r>
      <rPr>
        <b/>
        <sz val="8"/>
        <rFont val="Verdana"/>
      </rPr>
      <t>3 Нити по 20 м</t>
    </r>
    <r>
      <rPr>
        <sz val="8"/>
        <rFont val="Verdana"/>
      </rPr>
      <t xml:space="preserve"> 
</t>
    </r>
    <r>
      <rPr>
        <b/>
        <sz val="8"/>
        <rFont val="Verdana"/>
      </rPr>
      <t>МЕРЦАНИЕ (белые флэш-вспышки).</t>
    </r>
    <r>
      <rPr>
        <sz val="8"/>
        <rFont val="Verdana"/>
      </rPr>
      <t xml:space="preserve">
600 LED из них 84 флэш-диодов супер-ярких белых.
24 B, герметичный трансформатор 220/24 В IP 65 и соединители входят в комплект.
</t>
    </r>
    <r>
      <rPr>
        <b/>
        <sz val="8"/>
        <rFont val="Verdana"/>
      </rPr>
      <t xml:space="preserve">Черный провод.
</t>
    </r>
    <r>
      <rPr>
        <sz val="8"/>
        <rFont val="Verdana"/>
      </rPr>
      <t>Влагозащищенная IP54</t>
    </r>
  </si>
  <si>
    <t>RL-S3*20F-B/Y</t>
  </si>
  <si>
    <t>RL-S3*20F-B/B</t>
  </si>
  <si>
    <t>RL-S3*20F-G/M</t>
  </si>
  <si>
    <t>RL-S3*20F-B/G</t>
  </si>
  <si>
    <t>RL-S3*20F-B/W</t>
  </si>
  <si>
    <t>RL-S3*20F-B/WW</t>
  </si>
  <si>
    <t>RL-S3*20F-B/P</t>
  </si>
  <si>
    <t>RL-S3*20F-B/WBR</t>
  </si>
  <si>
    <t>Нити 3 по 20 м, 36 В, автосмена</t>
  </si>
  <si>
    <r>
      <t>Светодиодная гирлянда</t>
    </r>
    <r>
      <rPr>
        <b/>
        <sz val="8"/>
        <rFont val="Verdana"/>
      </rPr>
      <t xml:space="preserve"> Rich LED 
3 Нити по 20 м</t>
    </r>
    <r>
      <rPr>
        <sz val="8"/>
        <rFont val="Verdana"/>
      </rPr>
      <t xml:space="preserve"> 
</t>
    </r>
    <r>
      <rPr>
        <b/>
        <sz val="8"/>
        <rFont val="Verdana"/>
      </rPr>
      <t>супер RGB Хамелеон.</t>
    </r>
    <r>
      <rPr>
        <sz val="8"/>
        <rFont val="Verdana"/>
      </rPr>
      <t xml:space="preserve">
600 LED.
36 B, герметичный трансформатор 220/36 В IP 65 и соединители входят в комплект.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Влагозащищенная IP54</t>
    </r>
  </si>
  <si>
    <t>Нити 5 по 20 м, 24 В, постоянное свечение</t>
  </si>
  <si>
    <t>RL-S5*20-B/R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</si>
  <si>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 
</t>
    </r>
    <r>
      <rPr>
        <b/>
        <sz val="8"/>
        <rFont val="Verdana"/>
      </rPr>
      <t>5 Нитей по 20 м</t>
    </r>
    <r>
      <rPr>
        <sz val="8"/>
        <rFont val="Verdana"/>
      </rPr>
      <t xml:space="preserve">. 
Постоянное свечение.
1000 LED.
24 B, герметичный трансформатор 220/24 В IP 65 и соединители входят в комплект.
</t>
    </r>
    <r>
      <rPr>
        <b/>
        <sz val="8"/>
        <rFont val="Verdana"/>
      </rPr>
      <t>Черный провод</t>
    </r>
    <r>
      <rPr>
        <sz val="8"/>
        <rFont val="Verdana"/>
      </rPr>
      <t>. 
Влагозащищенная IP54</t>
    </r>
  </si>
  <si>
    <t>RL-S5*20-B/Y</t>
  </si>
  <si>
    <t>RL-S5*20-B/B</t>
  </si>
  <si>
    <t>RL-S5*20-B/M</t>
  </si>
  <si>
    <t>RL-S5*20-B/G</t>
  </si>
  <si>
    <t>RL-S5*20-B/W</t>
  </si>
  <si>
    <t>RL-S5*20-B/WW</t>
  </si>
  <si>
    <t>RL-S5*20-T/W</t>
  </si>
  <si>
    <r>
      <rPr>
        <b/>
        <sz val="8"/>
        <rFont val="Verdana"/>
      </rPr>
      <t>Светодиодная гирлянда Rich LED</t>
    </r>
    <r>
      <rPr>
        <sz val="8"/>
        <rFont val="Verdana"/>
      </rPr>
      <t xml:space="preserve"> 
</t>
    </r>
    <r>
      <rPr>
        <b/>
        <sz val="8"/>
        <rFont val="Verdana"/>
      </rPr>
      <t xml:space="preserve">5 Нитей по 20 м. </t>
    </r>
    <r>
      <rPr>
        <sz val="8"/>
        <rFont val="Verdana"/>
      </rPr>
      <t xml:space="preserve">
Постоянное свечение.
1000 LED.
24 B, герметичный трансформатор 220/24 В IP 65 и соединители входят в комплект.
</t>
    </r>
    <r>
      <rPr>
        <b/>
        <sz val="8"/>
        <rFont val="Verdana"/>
      </rPr>
      <t xml:space="preserve">Прозрачный провод. </t>
    </r>
    <r>
      <rPr>
        <sz val="8"/>
        <rFont val="Verdana"/>
      </rPr>
      <t xml:space="preserve">
Влагозащищенная IP54</t>
    </r>
  </si>
  <si>
    <t>RL-S5*20-T/WW</t>
  </si>
  <si>
    <t xml:space="preserve">Светодиодные гирлянды Шарики </t>
  </si>
  <si>
    <t>Гирлянда Шарики, 220 В, RGB, автосмена цвета</t>
  </si>
  <si>
    <t>RL-T7.5-50C-23B-B/RGB</t>
  </si>
  <si>
    <r>
      <rPr>
        <b/>
        <sz val="8"/>
        <rFont val="Verdana"/>
      </rPr>
      <t xml:space="preserve">Светодиодная гирлянда Rich LED </t>
    </r>
    <r>
      <rPr>
        <sz val="8"/>
        <rFont val="Verdana"/>
      </rPr>
      <t xml:space="preserve">
</t>
    </r>
    <r>
      <rPr>
        <b/>
        <sz val="8"/>
        <rFont val="Verdana"/>
      </rPr>
      <t>Шарики</t>
    </r>
    <r>
      <rPr>
        <sz val="8"/>
        <rFont val="Verdana"/>
      </rPr>
      <t xml:space="preserve"> </t>
    </r>
    <r>
      <rPr>
        <b/>
        <sz val="8"/>
        <rFont val="Verdana"/>
      </rPr>
      <t>7.5 м</t>
    </r>
    <r>
      <rPr>
        <sz val="8"/>
        <rFont val="Verdana"/>
      </rPr>
      <t xml:space="preserve">, соединяемая (до 15 шт.) 
50 LED-шариков </t>
    </r>
    <r>
      <rPr>
        <b/>
        <sz val="8"/>
        <rFont val="Verdana"/>
      </rPr>
      <t>23 мм</t>
    </r>
    <r>
      <rPr>
        <sz val="8"/>
        <rFont val="Verdana"/>
      </rPr>
      <t xml:space="preserve"> 
220 В.
Автосмена цвета каждого шарика.
Блок питания в комплекте.</t>
    </r>
    <r>
      <rPr>
        <b/>
        <sz val="8"/>
        <rFont val="Verdana"/>
      </rPr>
      <t xml:space="preserve">
Черный провод.
</t>
    </r>
    <r>
      <rPr>
        <sz val="8"/>
        <rFont val="Verdana"/>
      </rPr>
      <t>Усиленная влагозащита IP65.</t>
    </r>
  </si>
  <si>
    <t>RL-T7.5-50C-2/W/RGB</t>
  </si>
  <si>
    <r>
      <rPr>
        <b/>
        <sz val="8"/>
        <rFont val="Verdana"/>
      </rPr>
      <t>Светодиодная гирлянда Rich LED
Шишки 7.5 м</t>
    </r>
    <r>
      <rPr>
        <sz val="8"/>
        <rFont val="Verdana"/>
      </rPr>
      <t xml:space="preserve">, соединяемая (до 15 шт.)
50 LED-Шишек
220 В.
Автосмена цвета каждой шишки.
Блок питания в комплекте.
</t>
    </r>
    <r>
      <rPr>
        <b/>
        <sz val="8"/>
        <rFont val="Verdana"/>
      </rPr>
      <t xml:space="preserve">Провод белый.
</t>
    </r>
    <r>
      <rPr>
        <sz val="8"/>
        <rFont val="Verdana"/>
      </rPr>
      <t>Влагозащищенная IP54.</t>
    </r>
  </si>
  <si>
    <t>Гирлянда Шарики, 220 В, постоянное свечение, IP 65, герметичный колпачок</t>
  </si>
  <si>
    <t>RL-T5-20C-40B-B/RGB</t>
  </si>
  <si>
    <r>
      <rPr>
        <b/>
        <sz val="8"/>
        <rFont val="Verdana"/>
      </rPr>
      <t xml:space="preserve">Светодиодная гирлянда Rich LED БОЛЬШИЕ шарики 5 м., </t>
    </r>
    <r>
      <rPr>
        <sz val="8"/>
        <rFont val="Verdana"/>
      </rPr>
      <t xml:space="preserve">соединяемая (до 20 шт.)
20-LED больших шариков - 40 мм.  
220 В.
Блок питания в комплекте.
</t>
    </r>
    <r>
      <rPr>
        <b/>
        <sz val="8"/>
        <rFont val="Verdana"/>
      </rPr>
      <t xml:space="preserve">Черный провод.
</t>
    </r>
    <r>
      <rPr>
        <sz val="8"/>
        <rFont val="Verdana"/>
      </rPr>
      <t>Усиленная влагозащита IP65.</t>
    </r>
  </si>
  <si>
    <t>RL-S5-20C-40B-B/R</t>
  </si>
  <si>
    <r>
      <rPr>
        <b/>
        <sz val="8"/>
        <rFont val="Verdana"/>
      </rPr>
      <t>Светодиодная гирлянда Rich LED БОЛЬШИЕ шарики</t>
    </r>
    <r>
      <rPr>
        <sz val="8"/>
        <rFont val="Verdana"/>
      </rPr>
      <t xml:space="preserve"> </t>
    </r>
    <r>
      <rPr>
        <b/>
        <sz val="8"/>
        <rFont val="Verdana"/>
      </rPr>
      <t>5 м.</t>
    </r>
    <r>
      <rPr>
        <sz val="8"/>
        <rFont val="Verdana"/>
      </rPr>
      <t xml:space="preserve">
соединяемая (до 20 шт.)
20-LED больших шариков - 40 мм.  
220 В.
Блок питания приобретается отдельно.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Усиленная влагозащита IP65.</t>
    </r>
  </si>
  <si>
    <t>RL-S5-20C-40B-B/Y</t>
  </si>
  <si>
    <t>RL-S5-20C-40B-B/B</t>
  </si>
  <si>
    <t>RL-S5-20C-40B-B/G</t>
  </si>
  <si>
    <t>RL-S5-20C-40B-B/W</t>
  </si>
  <si>
    <t>RL-S5-20C-40B-B/WW</t>
  </si>
  <si>
    <t>RL-S5-20C-40B-B/P</t>
  </si>
  <si>
    <t>RL-S5-20C-40B-B/WBR</t>
  </si>
  <si>
    <t xml:space="preserve">Светодиодные подвески </t>
  </si>
  <si>
    <t>Световые подвески представляют собой горизонтальный провод-шлейф, с которого вниз свешиваются на разную высоту светодиодные фигуры, например звезды, снежинки или полумесяцы.</t>
  </si>
  <si>
    <t>Снежинки 3*0,7 м, 220 В, 8 режимов свечения</t>
  </si>
  <si>
    <t>RL-PSF3*0.7C-W/B</t>
  </si>
  <si>
    <r>
      <rPr>
        <b/>
        <sz val="8"/>
        <rFont val="Verdana"/>
      </rPr>
      <t>Светодиодные подвески Rich LED</t>
    </r>
    <r>
      <rPr>
        <sz val="8"/>
        <rFont val="Verdana"/>
      </rPr>
      <t xml:space="preserve"> </t>
    </r>
    <r>
      <rPr>
        <b/>
        <sz val="8"/>
        <rFont val="Verdana"/>
      </rPr>
      <t>Снежинки</t>
    </r>
    <r>
      <rPr>
        <sz val="8"/>
        <rFont val="Verdana"/>
      </rPr>
      <t xml:space="preserve"> 3*0.7 м, соединяемые (до 5 шт). 
Кол-во фигур: 5
Контроллер 8 режимов с памятью (в комплекте).
</t>
    </r>
    <r>
      <rPr>
        <b/>
        <sz val="8"/>
        <rFont val="Verdana"/>
      </rPr>
      <t>Белый провод</t>
    </r>
    <r>
      <rPr>
        <sz val="8"/>
        <rFont val="Verdana"/>
      </rPr>
      <t>.
Влагозащищенные IP54</t>
    </r>
  </si>
  <si>
    <t>RL-PSF3*0.7C-W/W</t>
  </si>
  <si>
    <t xml:space="preserve">Светодиодные сетки </t>
  </si>
  <si>
    <t>Сетки 2*1,5 м, 220 В, 8 режимов свечения</t>
  </si>
  <si>
    <t>RL-N2*1.5-T/R</t>
  </si>
  <si>
    <r>
      <rPr>
        <b/>
        <sz val="8"/>
        <rFont val="Verdana"/>
      </rPr>
      <t>Светодиодная сетка 2*1.5 м</t>
    </r>
    <r>
      <rPr>
        <sz val="8"/>
        <rFont val="Verdana"/>
      </rPr>
      <t xml:space="preserve">, соединяемая (до 5 шт). 
192 LED. 
220 B.
С возможностью подключения контроллера на 8 программ (в комплект не входит).
</t>
    </r>
    <r>
      <rPr>
        <b/>
        <sz val="8"/>
        <rFont val="Verdana"/>
      </rPr>
      <t>Прозрачный провод.</t>
    </r>
    <r>
      <rPr>
        <sz val="8"/>
        <rFont val="Verdana"/>
      </rPr>
      <t xml:space="preserve">
Влагозащищенная IP54</t>
    </r>
  </si>
  <si>
    <t>RL-N2*1.5-T/Y</t>
  </si>
  <si>
    <t>RL-N2*1.5-T/B</t>
  </si>
  <si>
    <t>RL-N2*1.5-T/M</t>
  </si>
  <si>
    <t>RL-N2*1.5-T/G</t>
  </si>
  <si>
    <t>RL-N2*1.5-T/W</t>
  </si>
  <si>
    <t>RL-N2*1.5-T/WW</t>
  </si>
  <si>
    <t>RL-N2*1.5-T/BW</t>
  </si>
  <si>
    <t>RL-Cn4-N-220-B</t>
  </si>
  <si>
    <t>Блок питания Rich LED 1.5 м с КОНТРОЛЛЕРОМ (8 режимов, память) для сеток. Можно подключить до 5 сеток.</t>
  </si>
  <si>
    <t>RL-Cn4-N-220-W</t>
  </si>
  <si>
    <t>Сетки 2*2 м, 220 В, 8 режимов свечения</t>
  </si>
  <si>
    <t>RL-N2*2-B/W</t>
  </si>
  <si>
    <r>
      <rPr>
        <b/>
        <sz val="8"/>
        <rFont val="Verdana"/>
      </rPr>
      <t>Светодиодная сетка 2*2 м,</t>
    </r>
    <r>
      <rPr>
        <sz val="8"/>
        <rFont val="Verdana"/>
      </rPr>
      <t xml:space="preserve"> соединяемая (до 5 шт). 
256 LED. 
220 B.
С возможностью подключения контроллера на 8 программ (в комплект не входит).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Влагозащищенная IP54</t>
    </r>
  </si>
  <si>
    <t>RL-N2*2-B/WW</t>
  </si>
  <si>
    <t>Сетки 2*3 м, 220 В, 8 режимов свечения</t>
  </si>
  <si>
    <t>RL-N2*3-T/R</t>
  </si>
  <si>
    <r>
      <rPr>
        <b/>
        <sz val="8"/>
        <rFont val="Verdana"/>
      </rPr>
      <t>Светодиодная сетка 2*3 м</t>
    </r>
    <r>
      <rPr>
        <sz val="8"/>
        <rFont val="Verdana"/>
      </rPr>
      <t xml:space="preserve">, соединяемая (до 5 шт).
384 LED. 
220 B.
С возможностью подключения контроллера на 8 программ (в комплект не входит).
</t>
    </r>
    <r>
      <rPr>
        <b/>
        <sz val="8"/>
        <rFont val="Verdana"/>
      </rPr>
      <t>Прозрачный провод</t>
    </r>
    <r>
      <rPr>
        <sz val="8"/>
        <rFont val="Verdana"/>
      </rPr>
      <t>.
Влагозащищенная IP54</t>
    </r>
  </si>
  <si>
    <t>RL-N2*3-T/Y</t>
  </si>
  <si>
    <t>RL-N2*3-T/B</t>
  </si>
  <si>
    <t>RL-N2*3-T/M</t>
  </si>
  <si>
    <t>RL-N2*3-T/RGPB</t>
  </si>
  <si>
    <t>RL-N2*3-T/G</t>
  </si>
  <si>
    <t>RL-N2*3-T/W</t>
  </si>
  <si>
    <t>RL-N2*3-T/WW</t>
  </si>
  <si>
    <t>RL-N2*3-T/BW</t>
  </si>
  <si>
    <t>Сетки 2*4 м, 220 В, 8 режимов свечения</t>
  </si>
  <si>
    <t>RL-N2*4-B/W</t>
  </si>
  <si>
    <r>
      <rPr>
        <b/>
        <sz val="8"/>
        <rFont val="Verdana"/>
      </rPr>
      <t>Светодиодная сетка 2*4 м</t>
    </r>
    <r>
      <rPr>
        <sz val="8"/>
        <rFont val="Verdana"/>
      </rPr>
      <t xml:space="preserve">, соединяемая (до 5 шт). 
512 LED. 
220 B.
С возможностью подключения контроллера на 8 программ (в комплект не входит).
</t>
    </r>
    <r>
      <rPr>
        <b/>
        <sz val="8"/>
        <rFont val="Verdana"/>
      </rPr>
      <t>Черный провод.</t>
    </r>
    <r>
      <rPr>
        <sz val="8"/>
        <rFont val="Verdana"/>
      </rPr>
      <t xml:space="preserve">
Влагозащищенная IP54</t>
    </r>
  </si>
  <si>
    <t>RL-N2*4-B/WW</t>
  </si>
  <si>
    <t xml:space="preserve">Светодиодные дреды </t>
  </si>
  <si>
    <r>
      <rPr>
        <b/>
        <sz val="8"/>
        <rFont val="Calibri"/>
      </rPr>
      <t>Представляют собой  пучок свисающих гирлянд, сильно напоминающих березовые ветки. Для украшения деревьев этот пучок привязывают к ветке стяжками. Также можно втыкать светодиодные дреды во флагштоки, крепить на фонарях и столбах.</t>
    </r>
    <r>
      <rPr>
        <b/>
        <sz val="20"/>
        <color indexed="40"/>
        <rFont val="Calibri"/>
      </rPr>
      <t xml:space="preserve"> </t>
    </r>
  </si>
  <si>
    <t>Дреды 1,5 м, 24 В, постоянное свечение</t>
  </si>
  <si>
    <t>RL-DR1.5-B/W</t>
  </si>
  <si>
    <r>
      <rPr>
        <b/>
        <sz val="8"/>
        <rFont val="Verdana"/>
      </rPr>
      <t xml:space="preserve">Светодиодные Дреды 1.5 м. Rich LED </t>
    </r>
    <r>
      <rPr>
        <sz val="8"/>
        <rFont val="Verdana"/>
      </rPr>
      <t xml:space="preserve">
Соединяемые до 50 Вт.
288 LED. 
24В.
Мощность 10 Вт.
24 B,</t>
    </r>
    <r>
      <rPr>
        <b/>
        <sz val="8"/>
        <rFont val="Verdana"/>
      </rPr>
      <t xml:space="preserve"> трансформатор 220/24 В в комплект не входит</t>
    </r>
    <r>
      <rPr>
        <sz val="8"/>
        <rFont val="Verdana"/>
      </rPr>
      <t xml:space="preserve">.
</t>
    </r>
    <r>
      <rPr>
        <b/>
        <sz val="8"/>
        <rFont val="Verdana"/>
      </rPr>
      <t>Черные ветки.</t>
    </r>
    <r>
      <rPr>
        <sz val="8"/>
        <rFont val="Verdana"/>
      </rPr>
      <t xml:space="preserve">
Влагозащищенные IP54. </t>
    </r>
  </si>
  <si>
    <t>RL-DR1.5-B/WW</t>
  </si>
  <si>
    <t>RL-DR1.5-W/W</t>
  </si>
  <si>
    <r>
      <rPr>
        <b/>
        <sz val="8"/>
        <rFont val="Verdana"/>
      </rPr>
      <t xml:space="preserve">Светодиодные Дреды 1.5 м. Rich LED </t>
    </r>
    <r>
      <rPr>
        <sz val="8"/>
        <rFont val="Verdana"/>
      </rPr>
      <t xml:space="preserve">
Соединяемые до 50 Вт.
288 LED. 
24В.
Мощность 10 Вт.
24 B, </t>
    </r>
    <r>
      <rPr>
        <b/>
        <sz val="8"/>
        <rFont val="Verdana"/>
      </rPr>
      <t>трансформатор 220/24 В в комплект не входит.</t>
    </r>
    <r>
      <rPr>
        <sz val="8"/>
        <rFont val="Verdana"/>
      </rPr>
      <t xml:space="preserve">
</t>
    </r>
    <r>
      <rPr>
        <b/>
        <sz val="8"/>
        <rFont val="Verdana"/>
      </rPr>
      <t>Белые ветки.</t>
    </r>
    <r>
      <rPr>
        <sz val="8"/>
        <rFont val="Verdana"/>
      </rPr>
      <t xml:space="preserve">
Влагозащищенные IP54. </t>
    </r>
  </si>
  <si>
    <t>RL-DR1.5-W/WW</t>
  </si>
  <si>
    <t>RL-220AC24-50W-B</t>
  </si>
  <si>
    <t>Трансформатор 220/24 В , усиленная влагозащита IP65, герметичный, 50 Вт, шнур подключения  с выпрямителем тока 1.5 м.</t>
  </si>
  <si>
    <t>Дреды 2,4 м, 24 В, мерцание</t>
  </si>
  <si>
    <t>RL-DR2.4F-W/W</t>
  </si>
  <si>
    <r>
      <rPr>
        <b/>
        <sz val="8"/>
        <rFont val="Verdana"/>
      </rPr>
      <t>Светодиодные Дреды 2.4 м. Rich LED, мерцающие.</t>
    </r>
    <r>
      <rPr>
        <sz val="8"/>
        <rFont val="Verdana"/>
      </rPr>
      <t xml:space="preserve">
1120 LED; мерцает 140 LED.
24В. 
24 B, герметичные трансформаторы 220/24В IP 65 и соединители входят в комплект.
</t>
    </r>
    <r>
      <rPr>
        <b/>
        <sz val="8"/>
        <rFont val="Verdana"/>
      </rPr>
      <t>Белые ветки.</t>
    </r>
    <r>
      <rPr>
        <sz val="8"/>
        <rFont val="Verdana"/>
      </rPr>
      <t xml:space="preserve">
Влагозащищенные IP54. </t>
    </r>
  </si>
  <si>
    <t>RL-DR2.4F-W/WW</t>
  </si>
  <si>
    <t>RL-DR2.4F-B/W</t>
  </si>
  <si>
    <r>
      <rPr>
        <b/>
        <sz val="8"/>
        <rFont val="Verdana"/>
      </rPr>
      <t>Светодиодные Дреды 2.4 м. Rich LED, мерцающие.</t>
    </r>
    <r>
      <rPr>
        <sz val="8"/>
        <rFont val="Verdana"/>
      </rPr>
      <t xml:space="preserve">
1120 LED; мерцает 140 LED.
24В. 
24 B, герметичные трансформаторы 220/24В IP 65 и соединители входят в комплект.
</t>
    </r>
    <r>
      <rPr>
        <b/>
        <sz val="8"/>
        <rFont val="Verdana"/>
      </rPr>
      <t>Черные ветки.</t>
    </r>
    <r>
      <rPr>
        <sz val="8"/>
        <rFont val="Verdana"/>
      </rPr>
      <t xml:space="preserve">
Влагозащищенные IP54. </t>
    </r>
  </si>
  <si>
    <t>RL-DR2.4F-B/WW</t>
  </si>
  <si>
    <t xml:space="preserve">Светодиодные 2D и 3D-украшения </t>
  </si>
  <si>
    <t>Эти светодиодные мотивы имеют широкое применение. Украшение фасадов, витрин, входных групп, торговых и общественных помещений.</t>
  </si>
  <si>
    <r>
      <rPr>
        <b/>
        <sz val="8"/>
        <rFont val="Verdana"/>
      </rPr>
      <t xml:space="preserve">Светодиодный ёжик-трансформер 45 см. Rich LED, мерцающий, </t>
    </r>
    <r>
      <rPr>
        <sz val="8"/>
        <rFont val="Verdana"/>
      </rPr>
      <t>соединяются с помощью универсального соединителя RL-SC2/100-50-W (приобретается отдельно)</t>
    </r>
    <r>
      <rPr>
        <b/>
        <sz val="8"/>
        <rFont val="Verdana"/>
      </rPr>
      <t xml:space="preserve">
</t>
    </r>
    <r>
      <rPr>
        <sz val="8"/>
        <rFont val="Verdana"/>
      </rPr>
      <t xml:space="preserve">96 LED, 32 веток.
Диаметр 45 см. 
24В. 
Блок питания в комплекте.
Металлический каркас.
</t>
    </r>
    <r>
      <rPr>
        <b/>
        <sz val="8"/>
        <rFont val="Verdana"/>
      </rPr>
      <t>Фольга на ветках золотая, серебряная.</t>
    </r>
    <r>
      <rPr>
        <sz val="8"/>
        <rFont val="Verdana"/>
      </rPr>
      <t xml:space="preserve"> 
Влагозащищенный IP54. </t>
    </r>
  </si>
  <si>
    <t>Светодиодные сосульки, 12 В</t>
  </si>
  <si>
    <t>RL-MT10*0.5C-12V-W/W</t>
  </si>
  <si>
    <r>
      <rPr>
        <b/>
        <sz val="8"/>
        <rFont val="Verdana"/>
      </rPr>
      <t xml:space="preserve">Тающая сосулька светодиодная Rich LED, 10*0.5 м. </t>
    </r>
    <r>
      <rPr>
        <sz val="8"/>
        <rFont val="Verdana"/>
      </rPr>
      <t xml:space="preserve">Соединяемая по 2 набора, витая форма. 
12 B. 
Шнур подключения 1.5 м. в комплекте.
Влагозащищенная IP54. </t>
    </r>
  </si>
  <si>
    <t>RL-MT10*0.5C-12V-W/RGB</t>
  </si>
  <si>
    <t>RL-MT10*0.8C-12V-W/W</t>
  </si>
  <si>
    <r>
      <rPr>
        <b/>
        <sz val="8"/>
        <rFont val="Verdana"/>
      </rPr>
      <t>Тающая сосулька светодиодная Rich LED, 10*0.8 м.</t>
    </r>
    <r>
      <rPr>
        <sz val="8"/>
        <rFont val="Verdana"/>
      </rPr>
      <t xml:space="preserve"> Соединяемая по 2 набора, витая форма. 
12 B. 
Шнур подключения 1.5 м. в комплекте.
Влагозащищенная IP54. </t>
    </r>
  </si>
  <si>
    <t>RL-MT0.8-W</t>
  </si>
  <si>
    <t>Светодиодная звезда, 220 В, постоянное свечение</t>
  </si>
  <si>
    <t>RL-ST60-R</t>
  </si>
  <si>
    <r>
      <rPr>
        <b/>
        <sz val="8"/>
        <rFont val="Verdana"/>
      </rPr>
      <t>Звезда светодиодная мерцающая, 60 см.</t>
    </r>
    <r>
      <rPr>
        <sz val="8"/>
        <rFont val="Verdana"/>
      </rPr>
      <t xml:space="preserve">  
160 LED. 
220 B. 
Шнур подключения 1.5 м. в комплекте.
Влагозащищенная IP54</t>
    </r>
  </si>
  <si>
    <t>RL-ST60-W</t>
  </si>
  <si>
    <t>RL-SFDL40-W</t>
  </si>
  <si>
    <t>RL-SFDL40-WW</t>
  </si>
  <si>
    <t>RL-SFDL40-B</t>
  </si>
  <si>
    <t>RL-SFDL70-W</t>
  </si>
  <si>
    <t>RL-SFDL70-WW</t>
  </si>
  <si>
    <t>RL-SFDL70-B</t>
  </si>
  <si>
    <t>RL-SFDLM40-W</t>
  </si>
  <si>
    <t>RL-SFDLM40-WW</t>
  </si>
  <si>
    <t>RL-SFDLM40-B</t>
  </si>
  <si>
    <t>RL-SFDLM70-W</t>
  </si>
  <si>
    <t>RL-SFDLM70-WW</t>
  </si>
  <si>
    <t>RL-SFDLM70-B</t>
  </si>
  <si>
    <r>
      <rPr>
        <b/>
        <sz val="8"/>
        <rFont val="Verdana"/>
      </rPr>
      <t xml:space="preserve">Снежинка светодиодная Rich LED.           </t>
    </r>
    <r>
      <rPr>
        <sz val="8"/>
        <rFont val="Verdana"/>
      </rPr>
      <t>Размер - 100 см.                                           Степень защиты - IP 65</t>
    </r>
  </si>
  <si>
    <t>Светодиодный шар, 220 В</t>
  </si>
  <si>
    <t>RL-B30-100-W</t>
  </si>
  <si>
    <r>
      <rPr>
        <b/>
        <sz val="8"/>
        <color indexed="64"/>
        <rFont val="Verdana"/>
      </rPr>
      <t>Светодиодный шар</t>
    </r>
    <r>
      <rPr>
        <sz val="8"/>
        <color indexed="64"/>
        <rFont val="Verdana"/>
      </rPr>
      <t xml:space="preserve"> Rich LED, 
Размеры 120см, 150см, 180см и 200см - разборные, состоят из двух половинок
Материал: металлический каркас, диоды с влагозащитным колпачком 
Напряжение 220 В 
Степени защиты IP 65 
</t>
    </r>
  </si>
  <si>
    <t>По запросу</t>
  </si>
  <si>
    <t>RL-B30-100-WW</t>
  </si>
  <si>
    <t>RL-B50-200-W</t>
  </si>
  <si>
    <t>RL-B50-200-WW</t>
  </si>
  <si>
    <t>RL-B80-300-W</t>
  </si>
  <si>
    <t>RL-B80-300-WW</t>
  </si>
  <si>
    <t>RL-B90-300-W</t>
  </si>
  <si>
    <t>RL-B90-300-WW</t>
  </si>
  <si>
    <t>RL-B100-300-W</t>
  </si>
  <si>
    <t>RL-B100-300-WW</t>
  </si>
  <si>
    <t>RL-B120-500-W</t>
  </si>
  <si>
    <t>RL-B120-500-WW</t>
  </si>
  <si>
    <t>RL-B150-600-W</t>
  </si>
  <si>
    <t>RL-B150-600-WW</t>
  </si>
  <si>
    <t>Светодиодный туннель, 220 В</t>
  </si>
  <si>
    <t xml:space="preserve">Светодиодный тоннель. Металлический каркас, светодиодная гирлянда НИТЬ с герметичными колпачками. 
 Размеры: ширина 2 м, высота 4 м, мин. глубина (длина) секции 2 м 
Напряжение 220 В 
Степень защиты IP65 
При покупке 5-ти конструкций общей длиной 10 м: декоративные цветы и птицы в подарок (+ дополнительная скидка). 
При желании вход и выход дополнительно оформляется гирляндой Белт-Лайт (крупные лампочки на фото). </t>
  </si>
  <si>
    <r>
      <t>Светодиодные фигуры</t>
    </r>
    <r>
      <rPr>
        <b/>
        <sz val="11"/>
        <rFont val="Verdana"/>
      </rPr>
      <t>, 24В</t>
    </r>
  </si>
  <si>
    <t>Световая фигура Олени с каретой</t>
  </si>
  <si>
    <t xml:space="preserve">Олени с каретой. Общая длина 4 метра
Общее Количество LED 4000шт.
Состоит из:
Световая фигура  Олень 2 шт.
Размеры: высота 1,5м, длина1,3 м, ширина по рогам 0,7-1м.
Конструкция покрыта белой краской. Свечение
с эффектом мерцания
Количество LED 1000шт.
Размеры: высота 1,5 м, длина 1 м, ширина по рогам 0,7-1м.
Подключение 24/220V
Световая Карета Золушки
Размеры: высота- 2,4 м, длина 1,8 м, ширина 1,2м.
Конструкция  покрыта белой краской
Свечение С эффектом мерцания
Колеса статичные
Количество LED 3000шт.
Подключение 24/220V  </t>
  </si>
  <si>
    <t>по запросу</t>
  </si>
  <si>
    <t>Световая фигура Гордый Олень</t>
  </si>
  <si>
    <t>Световая фигура Гордый Олень                   Прогрунтованна цинконаполненной краской +сверху покрыта белой краской с эффектом мерцания.                                                        Количество LED 600шт.                                         Размеры: H- 1,7м.х L1м. G по рогам 0,7-1м               Подключение 24/220V</t>
  </si>
  <si>
    <t xml:space="preserve">Дюралайт - светодиодный шнур </t>
  </si>
  <si>
    <t>Дюралайт 2-х проводной, постоянное свечение</t>
  </si>
  <si>
    <t>RL-DL-2WH-100-240-R</t>
  </si>
  <si>
    <r>
      <rPr>
        <b/>
        <sz val="8"/>
        <rFont val="Verdana"/>
      </rPr>
      <t>Светодиодный дюралайт Rich LED</t>
    </r>
    <r>
      <rPr>
        <sz val="8"/>
        <rFont val="Verdana"/>
      </rPr>
      <t xml:space="preserve">
2-х проводной, 13 мм.
Свечение 360°
220 В.
</t>
    </r>
    <r>
      <rPr>
        <sz val="8"/>
        <color indexed="2"/>
        <rFont val="Verdana"/>
      </rPr>
      <t xml:space="preserve">Кратность резки - 1 метр!
</t>
    </r>
    <r>
      <rPr>
        <sz val="8"/>
        <rFont val="Verdana"/>
      </rPr>
      <t xml:space="preserve">Постоянное свечение
без динамики.
</t>
    </r>
    <r>
      <rPr>
        <b/>
        <sz val="8"/>
        <color indexed="64"/>
        <rFont val="Verdana"/>
      </rPr>
      <t>К каждой бухте 100 м. 5 полных комплектов подключения бесплатно!</t>
    </r>
  </si>
  <si>
    <t>RL-DL-2WH-100-240-Y</t>
  </si>
  <si>
    <t>RL-DL-2WH-100-240-B</t>
  </si>
  <si>
    <t>RL-DL-2WH-100-240-G</t>
  </si>
  <si>
    <t>RL-DL-2WH-100-240-W</t>
  </si>
  <si>
    <t>RL-DL-2WH-100-240-WW</t>
  </si>
  <si>
    <t>RL-DL-2WH-100-240-P</t>
  </si>
  <si>
    <t>RL-220AC/DC-2-1.5A-W</t>
  </si>
  <si>
    <t>Комплект подключения для дюралайта 
(RL-DL-2W-100-240) с блоком питания, БЕЛЫЙ, до 100 метров</t>
  </si>
  <si>
    <t>RL-220AC/DC-2-1.5A-B</t>
  </si>
  <si>
    <t>Комплект подключения для дюралайта 
(RL-DL-2W-100-240) с блоком питания, ЧЕРНЫЙ, до 100 метров</t>
  </si>
  <si>
    <t>RL-220AC/DC-1-1A-NP-B</t>
  </si>
  <si>
    <t>Комплект подключения для 2-х проводного дюралайта (RL-DL-2W-100-240), без вилки, ЧЕРНЫЙ, до 50м 1 А</t>
  </si>
  <si>
    <t>RL-220AC/DC-1-1A-NP-W</t>
  </si>
  <si>
    <t>Комплект подключения для 2-х проводного дюралайта (RL-DL-2W-100-240), без вилки, БЕЛЫЙ, до 50м 1 А</t>
  </si>
  <si>
    <t>Дюралайт 2-х проводной МОЛОЧНЫЙ, постоянное свечение</t>
  </si>
  <si>
    <t>RL-DL-2WHM-100-240-R</t>
  </si>
  <si>
    <r>
      <rPr>
        <b/>
        <sz val="8"/>
        <rFont val="Verdana"/>
      </rPr>
      <t xml:space="preserve">Светодиодный дюралайт Rich LED
</t>
    </r>
    <r>
      <rPr>
        <sz val="8"/>
        <rFont val="Verdana"/>
      </rPr>
      <t xml:space="preserve">2-х проводной, 13 мм. 
Свечение 360°.
220 В.
</t>
    </r>
    <r>
      <rPr>
        <sz val="8"/>
        <color indexed="2"/>
        <rFont val="Verdana"/>
      </rPr>
      <t>Кратность резки - 1 метр!</t>
    </r>
    <r>
      <rPr>
        <sz val="8"/>
        <rFont val="Verdana"/>
      </rPr>
      <t xml:space="preserve">
Трубка из матового (молочного) пластика. 
</t>
    </r>
    <r>
      <rPr>
        <sz val="8"/>
        <color indexed="40"/>
        <rFont val="Verdana"/>
      </rPr>
      <t>Дает более плавный и ровный свет.
Постоянное свечение без динамики.</t>
    </r>
    <r>
      <rPr>
        <sz val="8"/>
        <rFont val="Verdana"/>
      </rPr>
      <t xml:space="preserve">
</t>
    </r>
    <r>
      <rPr>
        <b/>
        <sz val="8"/>
        <rFont val="Verdana"/>
      </rPr>
      <t>К каждой бухте 100 м. 5 полных комплектов подключения бесплатно!</t>
    </r>
    <r>
      <rPr>
        <sz val="8"/>
        <rFont val="Verdana"/>
      </rPr>
      <t xml:space="preserve">
</t>
    </r>
  </si>
  <si>
    <t>RL-DL-2WHM-100-240-Y</t>
  </si>
  <si>
    <t>RL-DL-2WHM-100-240-B</t>
  </si>
  <si>
    <t>RL-DL-2WHM-100-240-G</t>
  </si>
  <si>
    <t>RL-DL-2WHM-100-240-W</t>
  </si>
  <si>
    <t>RL-DL-2WHM-100-240-WW</t>
  </si>
  <si>
    <t>RL-DL-2WHM-100-240-P</t>
  </si>
  <si>
    <t>Дюралайт 2-х проводной, мерцание</t>
  </si>
  <si>
    <t>RL-DL-2WH-100F-240-W</t>
  </si>
  <si>
    <r>
      <rPr>
        <b/>
        <sz val="8"/>
        <rFont val="Verdana"/>
      </rPr>
      <t>Светодиодный дюралайт Rich LED</t>
    </r>
    <r>
      <rPr>
        <sz val="8"/>
        <rFont val="Verdana"/>
      </rPr>
      <t xml:space="preserve">
2-проводной, 13 мм.
Свечение 360°
220 В.
</t>
    </r>
    <r>
      <rPr>
        <sz val="8"/>
        <color indexed="2"/>
        <rFont val="Verdana"/>
      </rPr>
      <t xml:space="preserve">Кратность резки - 1 метр!
</t>
    </r>
    <r>
      <rPr>
        <sz val="8"/>
        <rFont val="Verdana"/>
      </rPr>
      <t xml:space="preserve">Мерцает холодным белым каждый 6-й диод.
</t>
    </r>
    <r>
      <rPr>
        <b/>
        <sz val="8"/>
        <rFont val="Verdana"/>
      </rPr>
      <t>К каждой бухте 100 м. 5 полных комплектов подключения бесплатно!</t>
    </r>
  </si>
  <si>
    <t>RL-DL-2WH-100F-240-WW</t>
  </si>
  <si>
    <r>
      <rPr>
        <b/>
        <sz val="8"/>
        <rFont val="Verdana"/>
      </rPr>
      <t xml:space="preserve">Светодиодный дюралайт Rich LED
</t>
    </r>
    <r>
      <rPr>
        <sz val="8"/>
        <rFont val="Verdana"/>
      </rPr>
      <t>2-проводной, 13 мм.
Свечение 360°
24 В.</t>
    </r>
    <r>
      <rPr>
        <b/>
        <sz val="8"/>
        <rFont val="Verdana"/>
      </rPr>
      <t xml:space="preserve">
</t>
    </r>
    <r>
      <rPr>
        <sz val="8"/>
        <color indexed="2"/>
        <rFont val="Verdana"/>
      </rPr>
      <t>Кратность резки - 0,5 метра!
Трансформатор для подключения приобретается отдельно!</t>
    </r>
    <r>
      <rPr>
        <sz val="8"/>
        <rFont val="Verdana"/>
      </rPr>
      <t xml:space="preserve">
</t>
    </r>
  </si>
  <si>
    <t xml:space="preserve">RL-DL-2WH-100-24-P
</t>
  </si>
  <si>
    <t>Дюралайт 3-х проводной, 8 режимов свечения</t>
  </si>
  <si>
    <t>RL-DL-3W-100-240-R</t>
  </si>
  <si>
    <r>
      <rPr>
        <b/>
        <sz val="8"/>
        <rFont val="Verdana"/>
      </rPr>
      <t>Светодиодный дюралайт Rich LED</t>
    </r>
    <r>
      <rPr>
        <sz val="8"/>
        <rFont val="Verdana"/>
      </rPr>
      <t xml:space="preserve">
3-проводной, 13 мм.
Свечение 360°
220 В.
</t>
    </r>
    <r>
      <rPr>
        <sz val="8"/>
        <color indexed="2"/>
        <rFont val="Verdana"/>
      </rPr>
      <t>Кратность резки - 2 метра!</t>
    </r>
    <r>
      <rPr>
        <sz val="8"/>
        <rFont val="Verdana"/>
      </rPr>
      <t xml:space="preserve">
8 режимов свечения.
</t>
    </r>
    <r>
      <rPr>
        <b/>
        <sz val="8"/>
        <rFont val="Verdana"/>
      </rPr>
      <t xml:space="preserve">
К каждой бухте 100 м. 5 полных комплектов подключения бесплатно!</t>
    </r>
  </si>
  <si>
    <t>RL-DL-3W-100-240-Y</t>
  </si>
  <si>
    <t>RL-DL-3W-100-240-B</t>
  </si>
  <si>
    <t>RL-DL-3W-100-240-M</t>
  </si>
  <si>
    <t>мульти,
RGBY</t>
  </si>
  <si>
    <t>RL-DL-3W-100-240-G</t>
  </si>
  <si>
    <t>RL-DL-3W-100-240-W</t>
  </si>
  <si>
    <t>RL-DL-3W-100-240-WW</t>
  </si>
  <si>
    <t>RL-Cn-DL3-100-B</t>
  </si>
  <si>
    <t>Комплект подключения для 3-х проводного дюралайта (RL-DL-3W-100-240) с КОНТРОЛЛЕРОМ (8 режимов, память), до 100 метров</t>
  </si>
  <si>
    <t>Комплектующие к дюралайту</t>
  </si>
  <si>
    <t>Комплект подключения для дюралайта 
(RL-DL-2W-100-240) с блоком питания, ЧЕРНЫЙ, до 50 метров, без вилки</t>
  </si>
  <si>
    <t>Комплект подключения для дюралайта 
(RL-DL-2W-100-240) с блоком питания, до 100 метров</t>
  </si>
  <si>
    <t>Комплект подключения для дюралайта 
(RL-DL-2W-100-240) с блоком питания, БЕЛЫЙ, до 50 метров, без вилки</t>
  </si>
  <si>
    <t>RL-DL-2W-SС</t>
  </si>
  <si>
    <t xml:space="preserve">Соединитель для двухпроводного дюралайта </t>
  </si>
  <si>
    <t>RL-DL-3W-SC</t>
  </si>
  <si>
    <t xml:space="preserve">Соединитель для трехпроводного  дюралайта </t>
  </si>
  <si>
    <t>RL-DL-2W-IC</t>
  </si>
  <si>
    <t>Соединитель прямой I-образный, для 2-ух проводного дюралайта 
(набор 10 шт.) / шт.</t>
  </si>
  <si>
    <t>RL-DL-2W-LC</t>
  </si>
  <si>
    <t>Соединитель L-образный, для 2-ух проводного дюралайта 
(набор 10 шт.) / шт.</t>
  </si>
  <si>
    <t>RL-DL-2W-TC</t>
  </si>
  <si>
    <t>Соединитель T-образный, для 2-ух проводного дюралайта 
(набор 10 шт.) / шт.</t>
  </si>
  <si>
    <t>RL-DL-2W-XC</t>
  </si>
  <si>
    <t>Соединитель X-образный, для 2-ух проводного дюралайта 
(набор 10 шт.) / шт.</t>
  </si>
  <si>
    <t>RL-DL-EC</t>
  </si>
  <si>
    <t>Заглушка для дюралайта 13 мм  
(набор 100 шт.) / шт.</t>
  </si>
  <si>
    <t>RL-DL-MC</t>
  </si>
  <si>
    <t>Клипса монтажная для дюралайта 13 мм  (набор 25 шт.) / шт.</t>
  </si>
  <si>
    <t>Направляющая 2м.*13мм.</t>
  </si>
  <si>
    <t>RL-EC2-015-DL-S-W</t>
  </si>
  <si>
    <r>
      <t>Переходник для соединения подходит для соединения дюралайта и любой продукции Rich LED</t>
    </r>
    <r>
      <rPr>
        <b/>
        <sz val="8"/>
        <color indexed="64"/>
        <rFont val="Verdana"/>
      </rPr>
      <t xml:space="preserve"> 2 pin</t>
    </r>
    <r>
      <rPr>
        <sz val="8"/>
        <color indexed="64"/>
        <rFont val="Verdana"/>
      </rPr>
      <t xml:space="preserve"> (Нити, занавесы, бахрома и.т.д.)</t>
    </r>
  </si>
  <si>
    <t>RL-EC2-015-S-DL-W</t>
  </si>
  <si>
    <r>
      <t xml:space="preserve">Переходник для соединения подходит для соединения любой продукции </t>
    </r>
    <r>
      <rPr>
        <b/>
        <sz val="8"/>
        <color indexed="64"/>
        <rFont val="Verdana"/>
      </rPr>
      <t>2pin</t>
    </r>
    <r>
      <rPr>
        <sz val="8"/>
        <color indexed="64"/>
        <rFont val="Verdana"/>
      </rPr>
      <t xml:space="preserve"> (Нити, занавесы, бахрома и.т.д.) и дюралайта</t>
    </r>
  </si>
  <si>
    <t xml:space="preserve">Белт-лайт </t>
  </si>
  <si>
    <t>Белт-лайт, 2-х проводной, 220 В, 
40 см расстояние между патронами</t>
  </si>
  <si>
    <t>RL-BL2-50M-125-B</t>
  </si>
  <si>
    <r>
      <rPr>
        <b/>
        <sz val="8"/>
        <rFont val="Verdana"/>
      </rPr>
      <t>Светодиодный Белт-лайт Rich LED</t>
    </r>
    <r>
      <rPr>
        <sz val="8"/>
        <rFont val="Verdana"/>
      </rPr>
      <t xml:space="preserve">
2-х проводной. 
125 патронов.
Расстояние между патронами 40 см.
220 В.
Шнур подключения в комплекте.
Усиленная влагозащита за счёт прорезиненного патрона.
Используются лампы с цоколем Е27.
</t>
    </r>
    <r>
      <rPr>
        <b/>
        <sz val="8"/>
        <rFont val="Verdana"/>
      </rPr>
      <t xml:space="preserve">Провод черный.
</t>
    </r>
    <r>
      <rPr>
        <sz val="8"/>
        <rFont val="Verdana"/>
      </rPr>
      <t>Лампы приобретаются отдельно.</t>
    </r>
    <r>
      <rPr>
        <b/>
        <sz val="8"/>
        <rFont val="Verdana"/>
      </rPr>
      <t xml:space="preserve">
</t>
    </r>
    <r>
      <rPr>
        <sz val="8"/>
        <rFont val="Verdana"/>
      </rPr>
      <t>Влагозащищенный IP54.</t>
    </r>
  </si>
  <si>
    <t>RL-BL2-50M-125-W</t>
  </si>
  <si>
    <r>
      <rPr>
        <b/>
        <sz val="8"/>
        <rFont val="Verdana"/>
      </rPr>
      <t>Светодиодный Белт-лайт Rich LED</t>
    </r>
    <r>
      <rPr>
        <sz val="8"/>
        <rFont val="Verdana"/>
      </rPr>
      <t xml:space="preserve">
2-х проводной. 
125 патронов.
Расстояние между патронами 40 см.
220 В.
Шнур подключения в комплекте.
Усиленная влагозащита за счёт прорезиненного патрона.
Используются лампы с цоколем Е27.
</t>
    </r>
    <r>
      <rPr>
        <b/>
        <sz val="8"/>
        <rFont val="Verdana"/>
      </rPr>
      <t xml:space="preserve">Провод белый.
</t>
    </r>
    <r>
      <rPr>
        <sz val="8"/>
        <rFont val="Verdana"/>
      </rPr>
      <t>Лампы приобретаются отдельно.</t>
    </r>
    <r>
      <rPr>
        <b/>
        <sz val="8"/>
        <rFont val="Verdana"/>
      </rPr>
      <t xml:space="preserve">
</t>
    </r>
    <r>
      <rPr>
        <sz val="8"/>
        <rFont val="Verdana"/>
      </rPr>
      <t>Влагозащищенный IP54.</t>
    </r>
  </si>
  <si>
    <t>Белт-лайт, 2-х проводной, 220 В, 
20 см расстояние между патронами</t>
  </si>
  <si>
    <t>RL-BL2-50M-250-B</t>
  </si>
  <si>
    <r>
      <rPr>
        <b/>
        <sz val="8"/>
        <rFont val="Verdana"/>
      </rPr>
      <t>Светодиодный Белт-лайт Rich LED</t>
    </r>
    <r>
      <rPr>
        <sz val="8"/>
        <rFont val="Verdana"/>
      </rPr>
      <t xml:space="preserve">
2-х проводной. 
250 патронов.
Расстояние между патронами 20 см.
</t>
    </r>
    <r>
      <rPr>
        <sz val="8"/>
        <color indexed="40"/>
        <rFont val="Verdana"/>
      </rPr>
      <t>Частое расположение ламп!!!</t>
    </r>
    <r>
      <rPr>
        <sz val="8"/>
        <rFont val="Verdana"/>
      </rPr>
      <t xml:space="preserve">
220 В.
Шнур подключения в комплекте.
Усиленная влагозащита за счёт прорезиненного патрона.
Используются лампы с цоколем Е27.
</t>
    </r>
    <r>
      <rPr>
        <b/>
        <sz val="8"/>
        <rFont val="Verdana"/>
      </rPr>
      <t xml:space="preserve">Провод черный.
</t>
    </r>
    <r>
      <rPr>
        <sz val="8"/>
        <rFont val="Verdana"/>
      </rPr>
      <t>Лампы приобретаются отдельно.</t>
    </r>
    <r>
      <rPr>
        <b/>
        <sz val="8"/>
        <rFont val="Verdana"/>
      </rPr>
      <t xml:space="preserve">
</t>
    </r>
    <r>
      <rPr>
        <sz val="8"/>
        <rFont val="Verdana"/>
      </rPr>
      <t>Влагозащищенный IP54.</t>
    </r>
  </si>
  <si>
    <t>RL-BL2-50M-250-W</t>
  </si>
  <si>
    <r>
      <rPr>
        <b/>
        <sz val="8"/>
        <rFont val="Verdana"/>
      </rPr>
      <t>Светодиодный Белт-лайт Rich LED</t>
    </r>
    <r>
      <rPr>
        <sz val="8"/>
        <rFont val="Verdana"/>
      </rPr>
      <t xml:space="preserve">
2-х проводной. 
250 патронов.
Расстояние между патронами 20 см.
</t>
    </r>
    <r>
      <rPr>
        <sz val="8"/>
        <color indexed="40"/>
        <rFont val="Verdana"/>
      </rPr>
      <t>Частое расположение ламп!!!</t>
    </r>
    <r>
      <rPr>
        <sz val="8"/>
        <rFont val="Verdana"/>
      </rPr>
      <t xml:space="preserve">
220 В.
Шнур подключения в комплекте.
Усиленная влагозащита за счёт прорезиненного патрона.
Используются лампы с цоколем Е27.
</t>
    </r>
    <r>
      <rPr>
        <b/>
        <sz val="8"/>
        <rFont val="Verdana"/>
      </rPr>
      <t xml:space="preserve">Провод белый.
</t>
    </r>
    <r>
      <rPr>
        <sz val="8"/>
        <rFont val="Verdana"/>
      </rPr>
      <t>Лампы приобретаются отдельно.</t>
    </r>
    <r>
      <rPr>
        <b/>
        <sz val="8"/>
        <rFont val="Verdana"/>
      </rPr>
      <t xml:space="preserve">
</t>
    </r>
    <r>
      <rPr>
        <sz val="8"/>
        <rFont val="Verdana"/>
      </rPr>
      <t>Влагозащищенный IP54.</t>
    </r>
  </si>
  <si>
    <t>Лампы для Белт-лайт, Е27</t>
  </si>
  <si>
    <t>RL-BL-E27-G45-R</t>
  </si>
  <si>
    <r>
      <rPr>
        <b/>
        <sz val="8"/>
        <rFont val="Verdana"/>
      </rPr>
      <t>Лампы для Белт-лайт</t>
    </r>
    <r>
      <rPr>
        <sz val="8"/>
        <rFont val="Verdana"/>
      </rPr>
      <t xml:space="preserve">
Для наружного применения с гирляндой Белт-лайт, 
Цоколь Е27, 
Диаметр 45 мм, 
Мощность 1 Вт. 
Колба из цветного пластика.</t>
    </r>
  </si>
  <si>
    <t>RL-BL-E27-G45-Y</t>
  </si>
  <si>
    <t>RL-BL-E27-G45-B</t>
  </si>
  <si>
    <t>RL-BL-E27-G45-G</t>
  </si>
  <si>
    <t>RL-BL-E27-G45-W</t>
  </si>
  <si>
    <t>RL-BL-E27-G45-WW</t>
  </si>
  <si>
    <t>RL-BL-E27-G45-RGB</t>
  </si>
  <si>
    <t>RL-B-E27-G45-2W-R</t>
  </si>
  <si>
    <r>
      <rPr>
        <b/>
        <sz val="8"/>
        <rFont val="Verdana"/>
      </rPr>
      <t>Лампы для Белт-лайт</t>
    </r>
    <r>
      <rPr>
        <sz val="8"/>
        <rFont val="Verdana"/>
      </rPr>
      <t xml:space="preserve">
Для наружного применения с гирляндой Белт-лайт, 
Цоколь Е27, 
Диаметр 45 мм, 
Мощность 2 Вт. 
Колба из цветного пластика.</t>
    </r>
  </si>
  <si>
    <t>RL-B-E27-G45-2W-Y</t>
  </si>
  <si>
    <t>RL-B-E27-G45-2W-B</t>
  </si>
  <si>
    <t>RL-B-E27-G45-2W-G</t>
  </si>
  <si>
    <t>RL-B-E27-G45-2W-W</t>
  </si>
  <si>
    <t>RL-B-E27-G45-2W-WW</t>
  </si>
  <si>
    <t>RL-B-E27-G45-2W-RGB</t>
  </si>
  <si>
    <t>RL-B-E27-G45T2-2W-TWW</t>
  </si>
  <si>
    <r>
      <rPr>
        <b/>
        <sz val="8"/>
        <rFont val="Verdana"/>
      </rPr>
      <t>Лампы для Белт-лайт</t>
    </r>
    <r>
      <rPr>
        <sz val="8"/>
        <rFont val="Verdana"/>
      </rPr>
      <t xml:space="preserve">
Для наружного применения с гирляндой Белт-лайт, 
Цоколь Е27, 
Диаметр 45 мм, 
Мощность 2 Вт. 
Колба из прозрачного стекла.</t>
    </r>
  </si>
  <si>
    <t>RL-B-E27ST-W</t>
  </si>
  <si>
    <r>
      <rPr>
        <b/>
        <sz val="8"/>
        <rFont val="Verdana"/>
      </rPr>
      <t>Белая строб-лампа</t>
    </r>
    <r>
      <rPr>
        <sz val="8"/>
        <rFont val="Verdana"/>
      </rPr>
      <t xml:space="preserve">
Для наружного применения с гирляндой Белт-лайт, 
Цоколь Е27, 
Диаметр 40 мм, высота 88 мм
</t>
    </r>
    <r>
      <rPr>
        <sz val="8"/>
        <color indexed="2"/>
        <rFont val="Verdana"/>
      </rPr>
      <t xml:space="preserve">Мощность 2 Вт. </t>
    </r>
    <r>
      <rPr>
        <sz val="8"/>
        <rFont val="Verdana"/>
      </rPr>
      <t xml:space="preserve">
</t>
    </r>
  </si>
  <si>
    <t>RL-B-E27-G45T3-TWW</t>
  </si>
  <si>
    <t>RL-B-E27-G45-24V-2W-W</t>
  </si>
  <si>
    <r>
      <rPr>
        <b/>
        <sz val="8"/>
        <rFont val="Verdana"/>
      </rPr>
      <t>Лампы для Белт-лайт</t>
    </r>
    <r>
      <rPr>
        <sz val="8"/>
        <rFont val="Verdana"/>
      </rPr>
      <t xml:space="preserve">
Для наружного применения с гирляндой Белт-лайт, 
Цоколь Е27, 
Диаметр 45 мм, 
Мощность 2 Вт,
Напряжение 24 В.
Колба из матового пластика.</t>
    </r>
  </si>
  <si>
    <t>RL-B-E27-G45-24V-2W-WW</t>
  </si>
  <si>
    <t xml:space="preserve">Светодиодные консоли </t>
  </si>
  <si>
    <t>Светодиодные консоли</t>
  </si>
  <si>
    <t>RL-KN-040</t>
  </si>
  <si>
    <t>синие-белый</t>
  </si>
  <si>
    <r>
      <rPr>
        <b/>
        <sz val="8"/>
        <rFont val="Verdana"/>
      </rPr>
      <t>Светодиодные уличные консоли Факел Rich LED.</t>
    </r>
    <r>
      <rPr>
        <sz val="8"/>
        <rFont val="Verdana"/>
      </rPr>
      <t xml:space="preserve">
Высота 150 см.
Металлический каркас. 220В. 
Влагозащищенные IP65.  </t>
    </r>
  </si>
  <si>
    <t>RL-KN-041</t>
  </si>
  <si>
    <t>красно-белый</t>
  </si>
  <si>
    <t>RL-KN-042</t>
  </si>
  <si>
    <t>RL-KN-060</t>
  </si>
  <si>
    <t>белый, синий, красный</t>
  </si>
  <si>
    <r>
      <rPr>
        <b/>
        <sz val="8"/>
        <rFont val="Verdana"/>
      </rPr>
      <t>Светодиодные уличные консоли Звезды Rich LED.</t>
    </r>
    <r>
      <rPr>
        <sz val="8"/>
        <rFont val="Verdana"/>
      </rPr>
      <t xml:space="preserve">
Размер: 1,5 м. на 0,7 м.
Металлический каркас. 220В. 
Влагозащищенные IP65. </t>
    </r>
  </si>
  <si>
    <t>RL-KN-061</t>
  </si>
  <si>
    <t>желтый,
красный</t>
  </si>
  <si>
    <t>RL-KN-062</t>
  </si>
  <si>
    <t>RL-KN-070</t>
  </si>
  <si>
    <t>белый, синий, желтый, розовый</t>
  </si>
  <si>
    <r>
      <rPr>
        <b/>
        <sz val="8"/>
        <color indexed="64"/>
        <rFont val="Verdana"/>
      </rPr>
      <t>Светодиодные уличные консоли Ромбы Rich LED.</t>
    </r>
    <r>
      <rPr>
        <sz val="8"/>
        <color indexed="64"/>
        <rFont val="Verdana"/>
      </rPr>
      <t xml:space="preserve">
размер: 1,5м на 0,60 м.
Металлический каркас. 220В. 
Влагозащищенные IP65. </t>
    </r>
  </si>
  <si>
    <t>RL-KN-071</t>
  </si>
  <si>
    <r>
      <rPr>
        <b/>
        <sz val="8"/>
        <color indexed="64"/>
        <rFont val="Verdana"/>
      </rPr>
      <t>Светодиодные уличные консоли круги  Rich LED.</t>
    </r>
    <r>
      <rPr>
        <sz val="8"/>
        <color indexed="64"/>
        <rFont val="Verdana"/>
      </rPr>
      <t xml:space="preserve">
размер: 1,5м на 0,60 м.
Металлический каркас. 220В. 
Влагозащищенные IP65. </t>
    </r>
  </si>
  <si>
    <t>RL-KN-030W</t>
  </si>
  <si>
    <r>
      <rPr>
        <b/>
        <sz val="8"/>
        <color indexed="64"/>
        <rFont val="Verdana"/>
      </rPr>
      <t>Светодиодные уличные консоли  Факел со звездой Rich LED.</t>
    </r>
    <r>
      <rPr>
        <sz val="8"/>
        <color indexed="64"/>
        <rFont val="Verdana"/>
      </rPr>
      <t xml:space="preserve">
размер: 1,5м на 0,60 м.
Металлический каркас. 220В. 
Влагозащищенные IP65. </t>
    </r>
  </si>
  <si>
    <t>RL-KN-030B</t>
  </si>
  <si>
    <t>RL-KN-030R</t>
  </si>
  <si>
    <t>RL-KN-034</t>
  </si>
  <si>
    <r>
      <rPr>
        <b/>
        <sz val="8"/>
        <color indexed="64"/>
        <rFont val="Verdana"/>
      </rPr>
      <t>Светодиодные уличные консоли  Звезды Триколор Rich LED.</t>
    </r>
    <r>
      <rPr>
        <sz val="8"/>
        <color indexed="64"/>
        <rFont val="Verdana"/>
      </rPr>
      <t xml:space="preserve">
Размер: 1,5м на 0,65 м.
Металлический каркас. 220В. 
Влагозащищенные IP65. </t>
    </r>
  </si>
  <si>
    <t>RL-KN-011W</t>
  </si>
  <si>
    <r>
      <rPr>
        <b/>
        <sz val="8"/>
        <color indexed="64"/>
        <rFont val="Verdana"/>
      </rPr>
      <t>Светодиодные уличные консоли  Звезды Rich LED.</t>
    </r>
    <r>
      <rPr>
        <sz val="8"/>
        <color indexed="64"/>
        <rFont val="Verdana"/>
      </rPr>
      <t xml:space="preserve">
Размер: 
0,83 м на 1,74 м.
Металлический каркас. 220В. 
Влагозащищенные IP65. </t>
    </r>
  </si>
  <si>
    <t>RL-KN-011R</t>
  </si>
  <si>
    <t>RL-KN-011Y</t>
  </si>
  <si>
    <t>RL-KN-011B</t>
  </si>
  <si>
    <t>RL-KN-011G</t>
  </si>
  <si>
    <t>RL-KN-011WW</t>
  </si>
  <si>
    <t>RL-KN-011P</t>
  </si>
  <si>
    <t>RL-KN-013B</t>
  </si>
  <si>
    <r>
      <rPr>
        <b/>
        <sz val="8"/>
        <color indexed="64"/>
        <rFont val="Verdana"/>
      </rPr>
      <t>Светодиодные уличные консоли  Звездное колье Rich LED.</t>
    </r>
    <r>
      <rPr>
        <sz val="8"/>
        <color indexed="64"/>
        <rFont val="Verdana"/>
      </rPr>
      <t xml:space="preserve">
Размер: 
0,85 м на 1,47 м.
Металлический каркас. 220В. 
Влагозащищенные IP65. </t>
    </r>
  </si>
  <si>
    <t>RL-KN-013R</t>
  </si>
  <si>
    <t>RL-KN-013Y</t>
  </si>
  <si>
    <t>RL-KN-013G</t>
  </si>
  <si>
    <t>RL-KN-013WW</t>
  </si>
  <si>
    <t>теплый 
белый</t>
  </si>
  <si>
    <t>RL-KN-013P</t>
  </si>
  <si>
    <t>RL-KN-013W</t>
  </si>
  <si>
    <t>RL-KN-083RY</t>
  </si>
  <si>
    <t>Красный
желтый</t>
  </si>
  <si>
    <r>
      <rPr>
        <b/>
        <sz val="8"/>
        <color indexed="64"/>
        <rFont val="Verdana"/>
      </rPr>
      <t xml:space="preserve">Светодиодные уличные консоли  Каскад звезд Rich LED.
</t>
    </r>
    <r>
      <rPr>
        <sz val="8"/>
        <color indexed="64"/>
        <rFont val="Verdana"/>
      </rPr>
      <t xml:space="preserve">Размер: 
0,96 м на 1,56 м.
Металлический каркас. 220В. 
Влагозащищенные IP65. 
</t>
    </r>
  </si>
  <si>
    <t>RL-KN-083RW</t>
  </si>
  <si>
    <t>Красный
белый</t>
  </si>
  <si>
    <t>RL-KN-083BW</t>
  </si>
  <si>
    <t>Синий
белый</t>
  </si>
  <si>
    <t>RL-KN-083PW</t>
  </si>
  <si>
    <t>Розовый
белый</t>
  </si>
  <si>
    <t>RL-KN-111W</t>
  </si>
  <si>
    <t>Белый
белый</t>
  </si>
  <si>
    <r>
      <rPr>
        <b/>
        <sz val="8"/>
        <color indexed="64"/>
        <rFont val="Verdana"/>
      </rPr>
      <t>Светодиодные уличные консоли  Вьюга Rich LED.</t>
    </r>
    <r>
      <rPr>
        <sz val="8"/>
        <color indexed="64"/>
        <rFont val="Verdana"/>
      </rPr>
      <t xml:space="preserve">
Размер: 0,74 м на 1,83 м.
Металлический каркас. 220В. 
Влагозащищенные IP65. </t>
    </r>
  </si>
  <si>
    <t>RL-KN-111Y</t>
  </si>
  <si>
    <t>Желтый
белый</t>
  </si>
  <si>
    <t>RL-KN-111R</t>
  </si>
  <si>
    <t>RL-KN-111B</t>
  </si>
  <si>
    <t>RL-KN-111G</t>
  </si>
  <si>
    <t>Зеленый
белый</t>
  </si>
  <si>
    <t>RL-KN-111P</t>
  </si>
  <si>
    <t>RL-KN-140</t>
  </si>
  <si>
    <t>Розовый
Белый</t>
  </si>
  <si>
    <r>
      <rPr>
        <b/>
        <sz val="8"/>
        <color indexed="64"/>
        <rFont val="Verdana"/>
      </rPr>
      <t>Светодиодные уличные консоли  Георгин Rich LED.</t>
    </r>
    <r>
      <rPr>
        <sz val="8"/>
        <color indexed="64"/>
        <rFont val="Verdana"/>
      </rPr>
      <t xml:space="preserve">
Размер: 0,94 м на 1,95 м.
Металлический каркас. 220В. 
Влагозащищенные IP65. </t>
    </r>
  </si>
  <si>
    <t>RL-KN-141</t>
  </si>
  <si>
    <t>RL-KN-143</t>
  </si>
  <si>
    <t>День Победы</t>
  </si>
  <si>
    <t>RL-KN-9-1-R</t>
  </si>
  <si>
    <r>
      <rPr>
        <b/>
        <sz val="8"/>
        <color theme="1"/>
        <rFont val="Verdana"/>
      </rPr>
      <t>Светодиодные уличные консоли ко Дню победы Rich LED. Тип 9-1</t>
    </r>
    <r>
      <rPr>
        <sz val="8"/>
        <color theme="1"/>
        <rFont val="Verdana"/>
      </rPr>
      <t xml:space="preserve">
Размер: 0,6 м на 1,5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</si>
  <si>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RL-KN-9-1-dR</t>
  </si>
  <si>
    <t>Красный
Заполнение</t>
  </si>
  <si>
    <t>RL-KN-9-1-WBR</t>
  </si>
  <si>
    <t>Белый
синий
красный</t>
  </si>
  <si>
    <t>RL-KN-9-1-dWBR-R</t>
  </si>
  <si>
    <t>Белый
синий
красный
Заполнение</t>
  </si>
  <si>
    <t>RL-KN-9-1-WWR</t>
  </si>
  <si>
    <t>Тепло белый
красный</t>
  </si>
  <si>
    <t>RL-KN-9-2-R</t>
  </si>
  <si>
    <r>
      <rPr>
        <b/>
        <sz val="8"/>
        <color theme="1"/>
        <rFont val="Verdana"/>
      </rPr>
      <t>Светодиодные уличные консоли ко Дню победы Rich LED. Тип 9-2</t>
    </r>
    <r>
      <rPr>
        <sz val="8"/>
        <color theme="1"/>
        <rFont val="Verdana"/>
      </rPr>
      <t xml:space="preserve">
Размер: 0,64 м на 1,53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</si>
  <si>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RL-KN-9-2-dR</t>
  </si>
  <si>
    <t xml:space="preserve">RL-KN-9-2-WW </t>
  </si>
  <si>
    <t>Тепло белый</t>
  </si>
  <si>
    <t xml:space="preserve">RL-KN-9-2-WWR-dYR </t>
  </si>
  <si>
    <t>Тепло белый
Красный
Заполнение</t>
  </si>
  <si>
    <t xml:space="preserve">RL-KN-9-3-R </t>
  </si>
  <si>
    <r>
      <rPr>
        <b/>
        <sz val="8"/>
        <color theme="1"/>
        <rFont val="Verdana"/>
      </rPr>
      <t>Светодиодные уличные консоли ко Дню победы Rich LED. Тип 9-3</t>
    </r>
    <r>
      <rPr>
        <sz val="8"/>
        <color theme="1"/>
        <rFont val="Verdana"/>
      </rPr>
      <t xml:space="preserve">
Размер: 0,72 м на 1,52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</si>
  <si>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RL-KN-9-3-dR</t>
  </si>
  <si>
    <t xml:space="preserve">RL-KN-9-3-WW </t>
  </si>
  <si>
    <t xml:space="preserve">RL-KN-9-3-WWR-dYR </t>
  </si>
  <si>
    <t>RL-KN-9-4-R</t>
  </si>
  <si>
    <r>
      <rPr>
        <b/>
        <sz val="8"/>
        <color theme="1"/>
        <rFont val="Verdana"/>
      </rPr>
      <t>Светодиодные уличные консоли ко Дню победы Rich LED. Тип 9-4</t>
    </r>
    <r>
      <rPr>
        <sz val="8"/>
        <color theme="1"/>
        <rFont val="Verdana"/>
      </rPr>
      <t xml:space="preserve">
Размер: 0,56 м на 1,8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</si>
  <si>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 xml:space="preserve">RL-KN-9-4-RWW </t>
  </si>
  <si>
    <t xml:space="preserve">Красный
Тепло белый
</t>
  </si>
  <si>
    <t>RL-KN-9-4-WW</t>
  </si>
  <si>
    <t>RL-KN-9-4-WWR</t>
  </si>
  <si>
    <t xml:space="preserve">Тепло белый
Красный
</t>
  </si>
  <si>
    <t xml:space="preserve">RL-KN-9-4-WWR-dY </t>
  </si>
  <si>
    <t xml:space="preserve">RL-KN-9-5-R </t>
  </si>
  <si>
    <r>
      <rPr>
        <b/>
        <sz val="8"/>
        <color theme="1"/>
        <rFont val="Verdana"/>
      </rPr>
      <t>Светодиодные уличные консоли ко Дню победы Rich LED. Тип 9-5</t>
    </r>
    <r>
      <rPr>
        <sz val="8"/>
        <color theme="1"/>
        <rFont val="Verdana"/>
      </rPr>
      <t xml:space="preserve">
Размер: 0,6 м на 1,84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</si>
  <si>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RL-KN-9-5-R-dR</t>
  </si>
  <si>
    <t xml:space="preserve">Красный
Заполнение
</t>
  </si>
  <si>
    <t xml:space="preserve">RL-KN-9-5-RWW </t>
  </si>
  <si>
    <t>Красный
Тепло белый</t>
  </si>
  <si>
    <t>RL-KN-9-5-RWW-dR</t>
  </si>
  <si>
    <t>RL-KN-9-5-WWR-dY</t>
  </si>
  <si>
    <t xml:space="preserve">RL-KN-9-6-R </t>
  </si>
  <si>
    <r>
      <rPr>
        <b/>
        <sz val="8"/>
        <color theme="1"/>
        <rFont val="Verdana"/>
      </rPr>
      <t>Светодиодные уличные консоли ко Дню победы Rich LED. Тип 9-6</t>
    </r>
    <r>
      <rPr>
        <sz val="8"/>
        <color theme="1"/>
        <rFont val="Verdana"/>
      </rPr>
      <t xml:space="preserve">
Размер: 0,6 м на 1,84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</si>
  <si>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RL-KN-9-6-R-dR</t>
  </si>
  <si>
    <t>RL-KN-9-6-RWW-dR</t>
  </si>
  <si>
    <t>Красный
Тепло белый
Заполнение</t>
  </si>
  <si>
    <t>RL-KN-9-6-WWR</t>
  </si>
  <si>
    <t>Тепло белый
Красный</t>
  </si>
  <si>
    <t xml:space="preserve">RL-KN-9-6-WWR-dY </t>
  </si>
  <si>
    <t xml:space="preserve">RL-KN-9-7-R </t>
  </si>
  <si>
    <r>
      <rPr>
        <b/>
        <sz val="8"/>
        <color theme="1"/>
        <rFont val="Verdana"/>
      </rPr>
      <t>Светодиодные уличные консоли ко Дню победы Rich LED. Тип 9-7</t>
    </r>
    <r>
      <rPr>
        <sz val="8"/>
        <color theme="1"/>
        <rFont val="Verdana"/>
      </rPr>
      <t xml:space="preserve">
Размер: 0,6 м на 1,8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</si>
  <si>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RL-KN-9-7-R-dR</t>
  </si>
  <si>
    <t xml:space="preserve">RL-KN-9-7-WWR </t>
  </si>
  <si>
    <t>RL-KN-9-7-WWR-dY</t>
  </si>
  <si>
    <t xml:space="preserve">RL-KN-9-8-R </t>
  </si>
  <si>
    <r>
      <rPr>
        <b/>
        <sz val="8"/>
        <color theme="1"/>
        <rFont val="Verdana"/>
      </rPr>
      <t>Светодиодные уличные консоли ко Дню победы Rich LED. Тип 9-8</t>
    </r>
    <r>
      <rPr>
        <sz val="8"/>
        <color theme="1"/>
        <rFont val="Verdana"/>
      </rPr>
      <t xml:space="preserve">
Размер: 0,59 м на 1,6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</si>
  <si>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 xml:space="preserve">RL-KN-9-8-RWW </t>
  </si>
  <si>
    <t>RL-KN-9-8-R-dR</t>
  </si>
  <si>
    <t>RL-KN-9-8-WWR</t>
  </si>
  <si>
    <t>RL-KN-9-8-WWR-dY</t>
  </si>
  <si>
    <t xml:space="preserve">RL-KN-9-9-R </t>
  </si>
  <si>
    <r>
      <rPr>
        <b/>
        <sz val="8"/>
        <color theme="1"/>
        <rFont val="Verdana"/>
      </rPr>
      <t>Светодиодные уличные консоли ко Дню победы Rich LED. Тип 9-9</t>
    </r>
    <r>
      <rPr>
        <sz val="8"/>
        <color theme="1"/>
        <rFont val="Verdana"/>
      </rPr>
      <t xml:space="preserve">
Размер: 0,6 м на 1,5 м.
Металлический каркас. 220В. 
Влагозащищенные IP65. 
</t>
    </r>
    <r>
      <rPr>
        <sz val="8"/>
        <color indexed="2"/>
        <rFont val="Verdana"/>
      </rPr>
      <t>Возможно заполнение с использованием светодиодных гирлянд и деколейса</t>
    </r>
  </si>
  <si>
    <t>RL-KN-9-9-R-dR</t>
  </si>
  <si>
    <t>RL-KN-9-9-dWBR</t>
  </si>
  <si>
    <t>Белый
Синий
Красный
Заполнение</t>
  </si>
  <si>
    <t>RL-KN-9-9-dWBR-R</t>
  </si>
  <si>
    <t xml:space="preserve">RL-KN-9-9-WWR-dYR  </t>
  </si>
  <si>
    <t>RL-KN-9-10-R</t>
  </si>
  <si>
    <r>
      <rPr>
        <b/>
        <sz val="8"/>
        <color theme="1"/>
        <rFont val="Verdana"/>
      </rPr>
      <t>Светодиодные уличные консоли ко Дню победы Rich LED. Тип 9-10</t>
    </r>
    <r>
      <rPr>
        <sz val="8"/>
        <color theme="1"/>
        <rFont val="Verdana"/>
      </rPr>
      <t xml:space="preserve">
Размер: 0,54*0,51*0,33 м
Металлический каркас. 220В. 
Влагозащищенные IP65. 
</t>
    </r>
  </si>
  <si>
    <t>RL-KN-9-10-WW</t>
  </si>
  <si>
    <t>RL-KN-9-11-R</t>
  </si>
  <si>
    <r>
      <rPr>
        <b/>
        <sz val="8"/>
        <color theme="1"/>
        <rFont val="Verdana"/>
      </rPr>
      <t>Светодиодные уличные консоли ко Дню победы Rich LED. Тип 9-11</t>
    </r>
    <r>
      <rPr>
        <sz val="8"/>
        <color theme="1"/>
        <rFont val="Verdana"/>
      </rPr>
      <t xml:space="preserve">
Размер: 0,41*0,39*0,25 м
Металлический каркас. 220В. 
Влагозащищенные IP65. 
</t>
    </r>
  </si>
  <si>
    <t>RL-KN-9-11-WW</t>
  </si>
  <si>
    <t>RL-KN-9-12-R</t>
  </si>
  <si>
    <r>
      <rPr>
        <b/>
        <sz val="8"/>
        <color theme="1"/>
        <rFont val="Verdana"/>
      </rPr>
      <t>Светодиодные уличные консоли ко Дню победы Rich LED. Тип 9-12</t>
    </r>
    <r>
      <rPr>
        <sz val="8"/>
        <color theme="1"/>
        <rFont val="Verdana"/>
      </rPr>
      <t xml:space="preserve">
Размер: 0,41*0,39*0,25 м
Металлический каркас. 220В. 
Влагозащищенные IP65. 
</t>
    </r>
  </si>
  <si>
    <t>RL-KN-9-13-R</t>
  </si>
  <si>
    <r>
      <rPr>
        <b/>
        <sz val="8"/>
        <color theme="1"/>
        <rFont val="Verdana"/>
      </rPr>
      <t>Светодиодные уличные консоли ко Дню победы Rich LED. Тип 9-13</t>
    </r>
    <r>
      <rPr>
        <sz val="8"/>
        <color theme="1"/>
        <rFont val="Verdana"/>
      </rPr>
      <t xml:space="preserve">
Размер: 0,56*0,54*0,35 м
Металлический каркас. 220В. 
Влагозащищенные IP65. 
</t>
    </r>
  </si>
  <si>
    <t>RL-KN-9-13-WW</t>
  </si>
  <si>
    <t>RL-KN-9-14-R</t>
  </si>
  <si>
    <r>
      <rPr>
        <b/>
        <sz val="8"/>
        <color theme="1"/>
        <rFont val="Verdana"/>
      </rPr>
      <t>Светодиодные уличные консоли ко Дню победы Rich LED. Тип 9-14</t>
    </r>
    <r>
      <rPr>
        <sz val="8"/>
        <color theme="1"/>
        <rFont val="Verdana"/>
      </rPr>
      <t xml:space="preserve">
Размер: 0,56*0,54*0,35 м
Металлический каркас. 220В. 
Влагозащищенные IP65. 
</t>
    </r>
  </si>
  <si>
    <t>RL-KN-9-14-WW</t>
  </si>
  <si>
    <t xml:space="preserve">Соединители для гирлянд </t>
  </si>
  <si>
    <t>Соединители Rich LED</t>
  </si>
  <si>
    <t>RL-EC2-5-B</t>
  </si>
  <si>
    <r>
      <t xml:space="preserve">Удлинитель 5 м, </t>
    </r>
    <r>
      <rPr>
        <b/>
        <sz val="8"/>
        <rFont val="Verdana"/>
      </rPr>
      <t>2 pin</t>
    </r>
    <r>
      <rPr>
        <sz val="8"/>
        <rFont val="Verdana"/>
      </rPr>
      <t>, 2-х проводной, черный.
Соединяемый. Влагозащищенный IP 54. Подходит для: нитей 10 м, бахромы, занавесов.</t>
    </r>
  </si>
  <si>
    <t>RL-EC2-2-B</t>
  </si>
  <si>
    <r>
      <t xml:space="preserve">Удлинитель 2 м, </t>
    </r>
    <r>
      <rPr>
        <b/>
        <sz val="8"/>
        <rFont val="Verdana"/>
      </rPr>
      <t>2 pin</t>
    </r>
    <r>
      <rPr>
        <sz val="8"/>
        <rFont val="Verdana"/>
      </rPr>
      <t>, 2-х проводной, черный.
Соединяемый. Влагозащищенный IP 54. Подходит для: нитей 10 м, бахромы, занавесов.</t>
    </r>
  </si>
  <si>
    <t>RL-EC2-5-W</t>
  </si>
  <si>
    <r>
      <t xml:space="preserve">Удлинитель 5 м, </t>
    </r>
    <r>
      <rPr>
        <b/>
        <sz val="8"/>
        <rFont val="Verdana"/>
      </rPr>
      <t>2 pin</t>
    </r>
    <r>
      <rPr>
        <sz val="8"/>
        <rFont val="Verdana"/>
      </rPr>
      <t>, 2-х проводной, белый.
Соединяемый. Влагозащищенный IP 54. Подходит для: нитей 10 м, бахромы, занавесов.</t>
    </r>
  </si>
  <si>
    <t>RL-EC2-2-W</t>
  </si>
  <si>
    <r>
      <t xml:space="preserve">Удлинитель 2 м, </t>
    </r>
    <r>
      <rPr>
        <b/>
        <sz val="8"/>
        <rFont val="Verdana"/>
      </rPr>
      <t>2 pin</t>
    </r>
    <r>
      <rPr>
        <sz val="8"/>
        <rFont val="Verdana"/>
      </rPr>
      <t>, 2-х проводной, белый.
Соединяемый. Влагозащищенный IP 54. Подходит для: нитей 10 м, бахромы, занавесов.</t>
    </r>
  </si>
  <si>
    <t>RL-EC3-5-B</t>
  </si>
  <si>
    <r>
      <t xml:space="preserve">Удлинитель 5 м, </t>
    </r>
    <r>
      <rPr>
        <b/>
        <sz val="8"/>
        <rFont val="Verdana"/>
      </rPr>
      <t>3 pin</t>
    </r>
    <r>
      <rPr>
        <sz val="8"/>
        <rFont val="Verdana"/>
      </rPr>
      <t>, 3-х проводной, черный. Соединяемый. Влагозащищенный IP 54. 
Подходит для: нитей 20 м.</t>
    </r>
  </si>
  <si>
    <t>RL-EC5-5-W</t>
  </si>
  <si>
    <r>
      <t>Удлинитель 5 м, 5</t>
    </r>
    <r>
      <rPr>
        <b/>
        <sz val="8"/>
        <rFont val="Verdana"/>
      </rPr>
      <t xml:space="preserve"> pin</t>
    </r>
    <r>
      <rPr>
        <sz val="8"/>
        <rFont val="Verdana"/>
      </rPr>
      <t>, 5-ти проводной, белый.
Соединяемый. Влагозащищенный IP 54. 
Подходит для: сеток и водопадов 3*2.</t>
    </r>
  </si>
  <si>
    <t>RL-SC2/5-B</t>
  </si>
  <si>
    <r>
      <t xml:space="preserve">Разветвитель, 0.6 м, 5 лучей, </t>
    </r>
    <r>
      <rPr>
        <b/>
        <sz val="8"/>
        <rFont val="Verdana"/>
      </rPr>
      <t>2 pin</t>
    </r>
    <r>
      <rPr>
        <sz val="8"/>
        <rFont val="Verdana"/>
      </rPr>
      <t>, 2-х проводной, черный.
Соединяемый. Влагозащищенный IP 54. 
Подходит для: нитей 10 м, бахромы, занавесов, ежей.</t>
    </r>
  </si>
  <si>
    <t>RL-SC3/5-B</t>
  </si>
  <si>
    <r>
      <t xml:space="preserve">Разветвитель, 0.6 м, 5 лучей, </t>
    </r>
    <r>
      <rPr>
        <b/>
        <sz val="8"/>
        <rFont val="Verdana"/>
      </rPr>
      <t>3 pin</t>
    </r>
    <r>
      <rPr>
        <sz val="8"/>
        <rFont val="Verdana"/>
      </rPr>
      <t>, 3-х проводной, черный.
Соединяемый. Влагозащищенный IP 54. 
Подходит для: нитей 20 м.</t>
    </r>
  </si>
  <si>
    <t>RL-SC2/100-50-W</t>
  </si>
  <si>
    <r>
      <t xml:space="preserve">Разветвитель универсальный бухтовый, шаг 50 см. между коннекторами, </t>
    </r>
    <r>
      <rPr>
        <b/>
        <sz val="8"/>
        <rFont val="Verdana"/>
      </rPr>
      <t>2 pin, 2-х проводной, белый</t>
    </r>
    <r>
      <rPr>
        <sz val="8"/>
        <rFont val="Verdana"/>
      </rPr>
      <t xml:space="preserve"> .Бухта 50 м.Подлежит резке. Влагозащищенный IP 54. 
Подходит для: нитей 10 м, бахромы, занавесов.</t>
    </r>
  </si>
  <si>
    <t>RL-SC3-2-B</t>
  </si>
  <si>
    <r>
      <t>Переходник</t>
    </r>
    <r>
      <rPr>
        <sz val="8"/>
        <color indexed="64"/>
        <rFont val="Verdana"/>
      </rPr>
      <t xml:space="preserve"> черный</t>
    </r>
    <r>
      <rPr>
        <sz val="8"/>
        <rFont val="Verdana"/>
      </rPr>
      <t xml:space="preserve"> </t>
    </r>
    <r>
      <rPr>
        <b/>
        <sz val="8"/>
        <rFont val="Verdana"/>
      </rPr>
      <t>3 pin на 2 pin.</t>
    </r>
    <r>
      <rPr>
        <sz val="8"/>
        <rFont val="Verdana"/>
      </rPr>
      <t xml:space="preserve">
Соединяемый. Влагозащищенный IP 54. 
Подходит для: подключения нитей 20 м от блока 2А</t>
    </r>
  </si>
  <si>
    <t>RL-SC3-2-2-B</t>
  </si>
  <si>
    <r>
      <t>Переходник</t>
    </r>
    <r>
      <rPr>
        <sz val="8"/>
        <color indexed="2"/>
        <rFont val="Verdana"/>
      </rPr>
      <t xml:space="preserve"> </t>
    </r>
    <r>
      <rPr>
        <sz val="8"/>
        <color indexed="64"/>
        <rFont val="Verdana"/>
      </rPr>
      <t>черный</t>
    </r>
    <r>
      <rPr>
        <sz val="8"/>
        <rFont val="Verdana"/>
      </rPr>
      <t xml:space="preserve"> </t>
    </r>
    <r>
      <rPr>
        <b/>
        <sz val="8"/>
        <rFont val="Verdana"/>
      </rPr>
      <t>3 pin на 2 pin на 2 шт.</t>
    </r>
    <r>
      <rPr>
        <sz val="8"/>
        <rFont val="Verdana"/>
      </rPr>
      <t xml:space="preserve">
Соединяемый. Влагозащищенный IP 54. 
Подходит для: подключения нитей 20 м от блока 2А</t>
    </r>
  </si>
  <si>
    <t>RL-SC5-2-W</t>
  </si>
  <si>
    <r>
      <t xml:space="preserve">Переходник белый </t>
    </r>
    <r>
      <rPr>
        <b/>
        <sz val="8"/>
        <rFont val="Verdana"/>
      </rPr>
      <t>5 pin на 2 pin</t>
    </r>
    <r>
      <rPr>
        <sz val="8"/>
        <rFont val="Verdana"/>
      </rPr>
      <t>, для сеток
Соединяемый. Влагозащищенный IP 54. 
Подходит для: подключения сеток от блока 2А</t>
    </r>
  </si>
  <si>
    <t>RL-SC5-2-B</t>
  </si>
  <si>
    <t>Размер</t>
  </si>
  <si>
    <t>Количество веток</t>
  </si>
  <si>
    <t>Зеленый</t>
  </si>
  <si>
    <t>2,7 м</t>
  </si>
  <si>
    <t xml:space="preserve">Еловая гирлянда (лапник)
Цвет: зелёный. Материал хвои: ПВХ. Диаметр -28см. РФ </t>
  </si>
  <si>
    <t xml:space="preserve">Еловая гирлянда (лапник)
Цвет: зелёный. Материал хвои: ПВХ. Диаметр -40см, РФ </t>
  </si>
  <si>
    <t>Еловая гирлянда (лапник)
Цвет: зелёный. Материал хвои: ПВХ. Диаметр -25см/ 6 шишек. РФ</t>
  </si>
  <si>
    <t xml:space="preserve">Еловая гирлянда (лапник)
Цвет: белый. Материал хвои: ПВХ. Диаметр -28см. РФ </t>
  </si>
  <si>
    <t xml:space="preserve">Декорации летний сезон </t>
  </si>
  <si>
    <t>Летний сезон</t>
  </si>
  <si>
    <t>RL-KN-S-01-01</t>
  </si>
  <si>
    <r>
      <t xml:space="preserve">
Размер: 1 м на 0,77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</si>
  <si>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RL-KN-S-01-02</t>
  </si>
  <si>
    <t>RL-KN-S-01-03</t>
  </si>
  <si>
    <t>RL-KN-S-01-04</t>
  </si>
  <si>
    <t>RL-KN-S-01-05</t>
  </si>
  <si>
    <r>
      <t xml:space="preserve">
Размер: 0,5 м на 0,48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</si>
  <si>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RL-KN-S-01-06</t>
  </si>
  <si>
    <r>
      <t xml:space="preserve">
Размер: 0,7 м на 0,55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</si>
  <si>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RL-KN-S-01-07</t>
  </si>
  <si>
    <t>RL-KN-S-01-08</t>
  </si>
  <si>
    <r>
      <t xml:space="preserve">
Размер: 1,9 м на 1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</si>
  <si>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RL-KN-S-01-09</t>
  </si>
  <si>
    <t>RL-KN-S-01-10</t>
  </si>
  <si>
    <t>RL-KN-S-01-11</t>
  </si>
  <si>
    <r>
      <t xml:space="preserve">
Размер: 1,5 м на 0,33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</si>
  <si>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RL-KN-S-01-17</t>
  </si>
  <si>
    <r>
      <t xml:space="preserve">
Размер: 0,3 м на 0,4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</si>
  <si>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RL-KN-S-01-18</t>
  </si>
  <si>
    <t>RL-KN-S-01-19</t>
  </si>
  <si>
    <r>
      <t xml:space="preserve">
Размер: 0,43 м на 0,5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</si>
  <si>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RL-KN-S-01-20</t>
  </si>
  <si>
    <t>RL-KN-S-01-21</t>
  </si>
  <si>
    <r>
      <t xml:space="preserve">
Размер: 0,9 м на 0,5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</si>
  <si>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RL-KN-S-01-22</t>
  </si>
  <si>
    <r>
      <t xml:space="preserve">
Размер: 0,57 м на 0,6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</si>
  <si>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RL-KN-S-01-23</t>
  </si>
  <si>
    <r>
      <t xml:space="preserve">
Размер: 1 м на 1,1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</si>
  <si>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RL-KN-S-01-24</t>
  </si>
  <si>
    <r>
      <t xml:space="preserve">
Размер: 1 м на 2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</si>
  <si>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>RL-KN-S-01-25</t>
  </si>
  <si>
    <t>RL-KN-S-01-26</t>
  </si>
  <si>
    <t>RL-KN-S-01-27</t>
  </si>
  <si>
    <r>
      <t xml:space="preserve">
Размер: 1 м на 1,2 м.
Металлический каркас. 220В. 
Усиленная влагозащита IP65. 
</t>
    </r>
    <r>
      <rPr>
        <sz val="8"/>
        <color indexed="2"/>
        <rFont val="Verdana"/>
      </rPr>
      <t>Цвет свечения изделия зависит от выбора цвета дюралайта</t>
    </r>
  </si>
  <si>
    <t xml:space="preserve">Декорации на День Победы </t>
  </si>
  <si>
    <t>RL-KN-9-1-WBR-dR</t>
  </si>
  <si>
    <t>RL-KN-9-9-WBR-dR</t>
  </si>
  <si>
    <t>RL-S10C-24V-CGd/WW</t>
  </si>
  <si>
    <t>RL-S10CF-24V-CGd/WW</t>
  </si>
  <si>
    <t>RL-S10C-220V-CGd/WW</t>
  </si>
  <si>
    <t>RL-220AC/DC-2AF-Gd</t>
  </si>
  <si>
    <t>Блок питания универсальный для статичных и флэш изделий Rich LED. 220 В, 2А, провод золотой.</t>
  </si>
  <si>
    <t>Светодиодные гирлянды Нить 10 метров, 220 В, постоянное свечение, 
IP 65, герметичный колпачок двойная изоляция провода</t>
  </si>
  <si>
    <t>RL-S10CF-220V-CGd/WW</t>
  </si>
  <si>
    <t>RL-CS2*1.5-CT/B</t>
  </si>
  <si>
    <t>RL-CS2*1.5-CT/R</t>
  </si>
  <si>
    <t>RL-CS2*1.5-CT/W</t>
  </si>
  <si>
    <t>RL-CS2*1.5-CT/WW</t>
  </si>
  <si>
    <t>RL-CS2*1.5-CT/Y</t>
  </si>
  <si>
    <t>RL-CS2*1.5F-CT/W</t>
  </si>
  <si>
    <t>RL-CS2*1.5F-CT/WW</t>
  </si>
  <si>
    <t>RL-CS2*1.5F-CT/Y</t>
  </si>
  <si>
    <t>Действует с 20.07.2022г</t>
  </si>
  <si>
    <t>Продукция 
christmass.ru / richled.ru                        
info@christmass.ru / prof@richled.ru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</si>
</sst>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_-* #,##0.00\ _₽_-;\-* #,##0.00\ _₽_-;_-* &quot;-&quot;??\ _₽_-;_-@_-"/>
    <numFmt numFmtId="165" formatCode="#,##0.0000"/>
    <numFmt numFmtId="166" formatCode="#,##0.000"/>
    <numFmt numFmtId="167" formatCode="#,##0.0"/>
    <numFmt numFmtId="168" formatCode="0.000"/>
    <numFmt numFmtId="169" formatCode="_-* #,##0.0\ _₽_-;\-* #,##0.0\ _₽_-;_-* &quot;-&quot;??\ _₽_-;_-@_-"/>
    <numFmt numFmtId="170" formatCode="0.0"/>
  </numFmts>
  <fonts count="57">
    <font>
      <sz val="11"/>
      <color theme="1"/>
      <name val="Calibri"/>
      <scheme val="minor"/>
    </font>
    <font>
      <u/>
      <sz val="11"/>
      <color theme="10"/>
      <name val="Calibri"/>
      <scheme val="minor"/>
    </font>
    <font>
      <b/>
      <sz val="15"/>
      <color rgb="FF00B0F0"/>
      <name val="Calibri"/>
      <scheme val="minor"/>
    </font>
    <font>
      <b/>
      <sz val="13"/>
      <color theme="3"/>
      <name val="Calibri"/>
      <scheme val="minor"/>
    </font>
    <font>
      <sz val="11"/>
      <color indexed="64"/>
      <name val="Calibri"/>
    </font>
    <font>
      <sz val="10"/>
      <name val="Arial CE"/>
    </font>
    <font>
      <b/>
      <sz val="12"/>
      <color indexed="64"/>
      <name val="Arial"/>
    </font>
    <font>
      <b/>
      <sz val="11"/>
      <color indexed="64"/>
      <name val="Arial"/>
    </font>
    <font>
      <b/>
      <sz val="14"/>
      <color theme="1"/>
      <name val="Calibri"/>
      <scheme val="minor"/>
    </font>
    <font>
      <b/>
      <sz val="14"/>
      <color theme="3"/>
      <name val="Calibri"/>
      <scheme val="minor"/>
    </font>
    <font>
      <b/>
      <sz val="10"/>
      <color theme="1"/>
      <name val="Calibri"/>
      <scheme val="minor"/>
    </font>
    <font>
      <b/>
      <sz val="12"/>
      <color theme="1"/>
      <name val="Calibri"/>
      <scheme val="minor"/>
    </font>
    <font>
      <b/>
      <sz val="11"/>
      <color theme="1"/>
      <name val="Calibri"/>
      <scheme val="minor"/>
    </font>
    <font>
      <b/>
      <sz val="18"/>
      <color theme="1"/>
      <name val="Calibri"/>
      <scheme val="minor"/>
    </font>
    <font>
      <sz val="12"/>
      <color theme="1"/>
      <name val="Calibri"/>
      <scheme val="minor"/>
    </font>
    <font>
      <sz val="8"/>
      <color theme="1"/>
      <name val="Calibri"/>
      <scheme val="minor"/>
    </font>
    <font>
      <b/>
      <sz val="22"/>
      <color theme="1"/>
      <name val="Calibri"/>
      <scheme val="minor"/>
    </font>
    <font>
      <b/>
      <sz val="20"/>
      <color theme="1"/>
      <name val="Calibri"/>
      <scheme val="minor"/>
    </font>
    <font>
      <b/>
      <sz val="8"/>
      <color theme="1"/>
      <name val="Calibri"/>
      <scheme val="minor"/>
    </font>
    <font>
      <b/>
      <sz val="13"/>
      <color theme="4" tint="-0.499984740745262"/>
      <name val="Calibri"/>
      <scheme val="minor"/>
    </font>
    <font>
      <sz val="16"/>
      <color indexed="64"/>
      <name val="Calibri"/>
    </font>
    <font>
      <b/>
      <sz val="24"/>
      <color rgb="FF00B0F0"/>
      <name val="Calibri"/>
      <scheme val="minor"/>
    </font>
    <font>
      <b/>
      <sz val="24"/>
      <color indexed="2"/>
      <name val="Calibri"/>
      <scheme val="minor"/>
    </font>
    <font>
      <b/>
      <sz val="8"/>
      <name val="Calibri"/>
      <scheme val="minor"/>
    </font>
    <font>
      <b/>
      <sz val="10"/>
      <name val="Verdana"/>
    </font>
    <font>
      <b/>
      <sz val="10"/>
      <color theme="1"/>
      <name val="Verdana"/>
    </font>
    <font>
      <b/>
      <sz val="11"/>
      <color theme="1"/>
      <name val="Verdana"/>
    </font>
    <font>
      <sz val="8"/>
      <name val="Verdana"/>
    </font>
    <font>
      <b/>
      <sz val="8"/>
      <name val="Verdana"/>
    </font>
    <font>
      <sz val="11"/>
      <color indexed="2"/>
      <name val="Calibri"/>
      <scheme val="minor"/>
    </font>
    <font>
      <sz val="8"/>
      <color indexed="64"/>
      <name val="Verdana"/>
    </font>
    <font>
      <b/>
      <sz val="12"/>
      <color theme="1"/>
      <name val="Verdana"/>
    </font>
    <font>
      <b/>
      <sz val="20"/>
      <color rgb="FF00B0F0"/>
      <name val="Calibri"/>
      <scheme val="minor"/>
    </font>
    <font>
      <sz val="12"/>
      <color theme="1"/>
      <name val="Verdana"/>
    </font>
    <font>
      <sz val="8"/>
      <color theme="1"/>
      <name val="Verdana"/>
    </font>
    <font>
      <b/>
      <sz val="14"/>
      <name val="Verdana"/>
    </font>
    <font>
      <b/>
      <sz val="11"/>
      <name val="Calibri"/>
      <scheme val="minor"/>
    </font>
    <font>
      <sz val="8"/>
      <color indexed="64"/>
      <name val="Tahoma"/>
    </font>
    <font>
      <sz val="10"/>
      <name val="Arial"/>
    </font>
    <font>
      <sz val="11"/>
      <color theme="0"/>
      <name val="Calibri"/>
      <scheme val="minor"/>
    </font>
    <font>
      <sz val="11"/>
      <color theme="1"/>
      <name val="Calibri"/>
      <scheme val="minor"/>
    </font>
    <font>
      <b/>
      <sz val="12"/>
      <color indexed="64"/>
      <name val="Calibri"/>
    </font>
    <font>
      <sz val="12"/>
      <color indexed="64"/>
      <name val="Calibri"/>
    </font>
    <font>
      <b/>
      <sz val="8"/>
      <color indexed="64"/>
      <name val="Calibri"/>
    </font>
    <font>
      <sz val="8"/>
      <color indexed="64"/>
      <name val="Calibri"/>
    </font>
    <font>
      <b/>
      <sz val="16"/>
      <color indexed="64"/>
      <name val="Calibri"/>
    </font>
    <font>
      <b/>
      <sz val="8"/>
      <color indexed="2"/>
      <name val="Verdana"/>
    </font>
    <font>
      <b/>
      <sz val="8"/>
      <color indexed="64"/>
      <name val="Verdana"/>
    </font>
    <font>
      <sz val="11"/>
      <color indexed="2"/>
      <name val="Calibri"/>
    </font>
    <font>
      <sz val="8"/>
      <color indexed="2"/>
      <name val="Verdana"/>
    </font>
    <font>
      <b/>
      <sz val="8"/>
      <name val="Calibri"/>
    </font>
    <font>
      <b/>
      <sz val="20"/>
      <color indexed="40"/>
      <name val="Calibri"/>
    </font>
    <font>
      <b/>
      <sz val="11"/>
      <name val="Verdana"/>
    </font>
    <font>
      <sz val="8"/>
      <color indexed="40"/>
      <name val="Verdana"/>
    </font>
    <font>
      <b/>
      <sz val="8"/>
      <color theme="1"/>
      <name val="Verdana"/>
    </font>
    <font>
      <sz val="8"/>
      <name val="Verdana"/>
      <family val="2"/>
      <charset val="204"/>
    </font>
    <font>
      <b/>
      <sz val="12"/>
      <color theme="1"/>
      <name val="Verdana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rgb="FF92D050"/>
        <bgColor rgb="FF92D050"/>
      </patternFill>
    </fill>
    <fill>
      <patternFill patternType="solid">
        <fgColor rgb="FFCCFF33"/>
        <bgColor rgb="FFCCFF33"/>
      </patternFill>
    </fill>
    <fill>
      <patternFill patternType="solid">
        <fgColor theme="9"/>
        <bgColor theme="9"/>
      </patternFill>
    </fill>
    <fill>
      <patternFill patternType="solid">
        <fgColor indexed="2"/>
        <bgColor indexed="2"/>
      </patternFill>
    </fill>
    <fill>
      <patternFill patternType="solid">
        <fgColor theme="4" tint="0.59999389629810485"/>
        <bgColor theme="4" tint="0.59999389629810485"/>
      </patternFill>
    </fill>
    <fill>
      <patternFill patternType="solid">
        <fgColor theme="0"/>
        <bgColor theme="0"/>
      </patternFill>
    </fill>
  </fills>
  <borders count="3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9">
    <xf numFmtId="0" fontId="0" fillId="0" borderId="0"/>
    <xf numFmtId="0" fontId="1" fillId="0" borderId="0" applyNumberFormat="0" applyFill="0" applyBorder="0"/>
    <xf numFmtId="0" fontId="2" fillId="0" borderId="1" applyNumberFormat="0" applyFill="0"/>
    <xf numFmtId="0" fontId="3" fillId="0" borderId="2" applyNumberFormat="0" applyFill="0"/>
    <xf numFmtId="0" fontId="40" fillId="0" borderId="0"/>
    <xf numFmtId="0" fontId="4" fillId="0" borderId="0">
      <alignment vertical="center"/>
    </xf>
    <xf numFmtId="0" fontId="4" fillId="0" borderId="0">
      <alignment vertical="center"/>
    </xf>
    <xf numFmtId="164" fontId="40" fillId="0" borderId="0" applyFont="0" applyFill="0" applyBorder="0"/>
    <xf numFmtId="0" fontId="5" fillId="0" borderId="0"/>
  </cellStyleXfs>
  <cellXfs count="358">
    <xf numFmtId="0" fontId="0" fillId="0" borderId="0" xfId="0"/>
    <xf numFmtId="0" fontId="0" fillId="0" borderId="0" xfId="0"/>
    <xf numFmtId="0" fontId="0" fillId="0" borderId="0" xfId="0" applyAlignment="1">
      <alignment horizontal="center" vertical="center"/>
    </xf>
    <xf numFmtId="0" fontId="6" fillId="0" borderId="0" xfId="0" applyFont="1" applyAlignment="1">
      <alignment vertical="center" wrapText="1"/>
    </xf>
    <xf numFmtId="0" fontId="8" fillId="0" borderId="0" xfId="0" applyFont="1" applyAlignment="1">
      <alignment horizontal="center" vertical="center"/>
    </xf>
    <xf numFmtId="0" fontId="3" fillId="0" borderId="2" xfId="3" applyFont="1" applyBorder="1" applyAlignment="1">
      <alignment horizontal="center" vertical="center"/>
    </xf>
    <xf numFmtId="0" fontId="3" fillId="0" borderId="0" xfId="3" applyFont="1" applyBorder="1"/>
    <xf numFmtId="0" fontId="10" fillId="2" borderId="3" xfId="0" applyFont="1" applyFill="1" applyBorder="1" applyAlignment="1">
      <alignment horizontal="center" vertical="center" wrapText="1"/>
    </xf>
    <xf numFmtId="0" fontId="11" fillId="2" borderId="3" xfId="0" applyFont="1" applyFill="1" applyBorder="1" applyAlignment="1">
      <alignment horizontal="center" vertical="center"/>
    </xf>
    <xf numFmtId="0" fontId="11" fillId="2" borderId="4" xfId="0" applyFont="1" applyFill="1" applyBorder="1" applyAlignment="1">
      <alignment horizontal="center" vertical="center"/>
    </xf>
    <xf numFmtId="0" fontId="12" fillId="2" borderId="5" xfId="0" applyFont="1" applyFill="1" applyBorder="1" applyAlignment="1">
      <alignment horizontal="center" vertical="center" wrapText="1"/>
    </xf>
    <xf numFmtId="0" fontId="13" fillId="3" borderId="6" xfId="0" applyFont="1" applyFill="1" applyBorder="1" applyAlignment="1">
      <alignment horizontal="center" vertical="center"/>
    </xf>
    <xf numFmtId="0" fontId="14" fillId="0" borderId="7" xfId="0" applyFont="1" applyBorder="1" applyAlignment="1">
      <alignment vertical="center"/>
    </xf>
    <xf numFmtId="0" fontId="14" fillId="0" borderId="11" xfId="0" applyFont="1" applyBorder="1" applyAlignment="1">
      <alignment vertical="center"/>
    </xf>
    <xf numFmtId="0" fontId="3" fillId="0" borderId="0" xfId="3" applyFont="1" applyBorder="1" applyAlignment="1">
      <alignment vertical="center" wrapText="1"/>
    </xf>
    <xf numFmtId="0" fontId="13" fillId="3" borderId="15" xfId="0" applyFont="1" applyFill="1" applyBorder="1" applyAlignment="1">
      <alignment horizontal="center" vertical="center"/>
    </xf>
    <xf numFmtId="0" fontId="14" fillId="0" borderId="5" xfId="0" applyFont="1" applyBorder="1" applyAlignment="1">
      <alignment vertical="center"/>
    </xf>
    <xf numFmtId="0" fontId="0" fillId="0" borderId="0" xfId="0" applyAlignment="1">
      <alignment vertical="center"/>
    </xf>
    <xf numFmtId="0" fontId="14" fillId="0" borderId="21" xfId="0" applyFont="1" applyBorder="1" applyAlignment="1">
      <alignment vertical="center"/>
    </xf>
    <xf numFmtId="0" fontId="0" fillId="0" borderId="0" xfId="0" applyAlignment="1">
      <alignment horizontal="left"/>
    </xf>
    <xf numFmtId="0" fontId="21" fillId="0" borderId="0" xfId="3" applyFont="1" applyBorder="1" applyAlignment="1">
      <alignment vertical="center"/>
    </xf>
    <xf numFmtId="0" fontId="22" fillId="0" borderId="0" xfId="3" applyFont="1" applyBorder="1" applyAlignment="1">
      <alignment horizontal="left" vertical="center"/>
    </xf>
    <xf numFmtId="0" fontId="24" fillId="7" borderId="11" xfId="0" applyFont="1" applyFill="1" applyBorder="1" applyAlignment="1">
      <alignment horizontal="center" vertical="center" wrapText="1"/>
    </xf>
    <xf numFmtId="0" fontId="25" fillId="7" borderId="11" xfId="0" applyFont="1" applyFill="1" applyBorder="1" applyAlignment="1">
      <alignment horizontal="center" vertical="center" wrapText="1"/>
    </xf>
    <xf numFmtId="165" fontId="25" fillId="7" borderId="11" xfId="0" applyNumberFormat="1" applyFont="1" applyFill="1" applyBorder="1" applyAlignment="1">
      <alignment horizontal="center" vertical="center" wrapText="1"/>
    </xf>
    <xf numFmtId="0" fontId="26" fillId="7" borderId="24" xfId="0" applyFont="1" applyFill="1" applyBorder="1" applyAlignment="1">
      <alignment vertical="center"/>
    </xf>
    <xf numFmtId="0" fontId="26" fillId="7" borderId="25" xfId="0" applyFont="1" applyFill="1" applyBorder="1" applyAlignment="1">
      <alignment vertical="center"/>
    </xf>
    <xf numFmtId="0" fontId="26" fillId="7" borderId="26" xfId="0" applyFont="1" applyFill="1" applyBorder="1" applyAlignment="1">
      <alignment vertical="center"/>
    </xf>
    <xf numFmtId="0" fontId="27" fillId="0" borderId="11" xfId="0" applyFont="1" applyBorder="1" applyAlignment="1">
      <alignment vertical="center" wrapText="1"/>
    </xf>
    <xf numFmtId="0" fontId="27" fillId="0" borderId="11" xfId="0" applyFont="1" applyBorder="1" applyAlignment="1">
      <alignment horizontal="center" vertical="center" wrapText="1"/>
    </xf>
    <xf numFmtId="3" fontId="27" fillId="0" borderId="11" xfId="0" applyNumberFormat="1" applyFont="1" applyBorder="1" applyAlignment="1">
      <alignment horizontal="center" vertical="center" wrapText="1"/>
    </xf>
    <xf numFmtId="3" fontId="27" fillId="0" borderId="3" xfId="0" applyNumberFormat="1" applyFont="1" applyBorder="1" applyAlignment="1">
      <alignment horizontal="center" vertical="center" wrapText="1"/>
    </xf>
    <xf numFmtId="3" fontId="27" fillId="0" borderId="27" xfId="0" applyNumberFormat="1" applyFont="1" applyBorder="1" applyAlignment="1">
      <alignment horizontal="center" vertical="center" wrapText="1"/>
    </xf>
    <xf numFmtId="166" fontId="27" fillId="0" borderId="27" xfId="0" applyNumberFormat="1" applyFont="1" applyBorder="1" applyAlignment="1">
      <alignment horizontal="center" vertical="center" wrapText="1"/>
    </xf>
    <xf numFmtId="0" fontId="27" fillId="0" borderId="3" xfId="0" applyFont="1" applyBorder="1" applyAlignment="1">
      <alignment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7" borderId="25" xfId="0" applyFont="1" applyFill="1" applyBorder="1" applyAlignment="1">
      <alignment horizontal="center" vertical="center" wrapText="1"/>
    </xf>
    <xf numFmtId="49" fontId="27" fillId="7" borderId="25" xfId="0" applyNumberFormat="1" applyFont="1" applyFill="1" applyBorder="1" applyAlignment="1">
      <alignment horizontal="left" vertical="top" wrapText="1"/>
    </xf>
    <xf numFmtId="49" fontId="27" fillId="7" borderId="25" xfId="0" applyNumberFormat="1" applyFont="1" applyFill="1" applyBorder="1" applyAlignment="1">
      <alignment horizontal="center" vertical="center" wrapText="1"/>
    </xf>
    <xf numFmtId="3" fontId="27" fillId="7" borderId="25" xfId="0" applyNumberFormat="1" applyFont="1" applyFill="1" applyBorder="1" applyAlignment="1">
      <alignment horizontal="center" vertical="center" wrapText="1"/>
    </xf>
    <xf numFmtId="166" fontId="27" fillId="7" borderId="25" xfId="0" applyNumberFormat="1" applyFont="1" applyFill="1" applyBorder="1" applyAlignment="1">
      <alignment horizontal="center" vertical="center" wrapText="1"/>
    </xf>
    <xf numFmtId="0" fontId="27" fillId="0" borderId="27" xfId="0" applyFont="1" applyBorder="1" applyAlignment="1">
      <alignment vertical="center" wrapText="1"/>
    </xf>
    <xf numFmtId="0" fontId="27" fillId="0" borderId="27" xfId="0" applyFont="1" applyBorder="1" applyAlignment="1">
      <alignment horizontal="center" vertical="center" wrapText="1"/>
    </xf>
    <xf numFmtId="167" fontId="27" fillId="0" borderId="27" xfId="0" applyNumberFormat="1" applyFont="1" applyBorder="1" applyAlignment="1">
      <alignment horizontal="center" vertical="center" wrapText="1"/>
    </xf>
    <xf numFmtId="167" fontId="27" fillId="0" borderId="11" xfId="0" applyNumberFormat="1" applyFont="1" applyBorder="1" applyAlignment="1">
      <alignment horizontal="center" vertical="center" wrapText="1"/>
    </xf>
    <xf numFmtId="166" fontId="27" fillId="0" borderId="11" xfId="0" applyNumberFormat="1" applyFont="1" applyBorder="1" applyAlignment="1">
      <alignment horizontal="center" vertical="center" wrapText="1"/>
    </xf>
    <xf numFmtId="0" fontId="26" fillId="7" borderId="23" xfId="0" applyFont="1" applyFill="1" applyBorder="1" applyAlignment="1">
      <alignment vertical="center"/>
    </xf>
    <xf numFmtId="0" fontId="26" fillId="7" borderId="0" xfId="0" applyFont="1" applyFill="1" applyAlignment="1">
      <alignment vertical="center"/>
    </xf>
    <xf numFmtId="4" fontId="27" fillId="0" borderId="11" xfId="0" applyNumberFormat="1" applyFont="1" applyBorder="1" applyAlignment="1">
      <alignment horizontal="center" vertical="center" wrapText="1"/>
    </xf>
    <xf numFmtId="0" fontId="29" fillId="0" borderId="0" xfId="0" applyFont="1"/>
    <xf numFmtId="0" fontId="24" fillId="7" borderId="24" xfId="0" applyFont="1" applyFill="1" applyBorder="1" applyAlignment="1">
      <alignment vertical="center" wrapText="1"/>
    </xf>
    <xf numFmtId="0" fontId="24" fillId="7" borderId="25" xfId="0" applyFont="1" applyFill="1" applyBorder="1" applyAlignment="1">
      <alignment vertical="center" wrapText="1"/>
    </xf>
    <xf numFmtId="0" fontId="24" fillId="7" borderId="26" xfId="0" applyFont="1" applyFill="1" applyBorder="1" applyAlignment="1">
      <alignment vertical="center" wrapText="1"/>
    </xf>
    <xf numFmtId="0" fontId="27" fillId="0" borderId="11" xfId="0" applyFont="1" applyBorder="1" applyAlignment="1">
      <alignment horizontal="left" vertical="center" wrapText="1"/>
    </xf>
    <xf numFmtId="0" fontId="0" fillId="0" borderId="11" xfId="0" applyBorder="1" applyAlignment="1">
      <alignment vertical="center"/>
    </xf>
    <xf numFmtId="1" fontId="27" fillId="0" borderId="11" xfId="0" applyNumberFormat="1" applyFont="1" applyBorder="1" applyAlignment="1">
      <alignment horizontal="center" vertical="center" wrapText="1"/>
    </xf>
    <xf numFmtId="0" fontId="24" fillId="7" borderId="24" xfId="0" applyFont="1" applyFill="1" applyBorder="1" applyAlignment="1">
      <alignment vertical="center"/>
    </xf>
    <xf numFmtId="0" fontId="0" fillId="0" borderId="11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/>
    </xf>
    <xf numFmtId="168" fontId="27" fillId="0" borderId="11" xfId="0" applyNumberFormat="1" applyFont="1" applyBorder="1" applyAlignment="1">
      <alignment horizontal="center" vertical="center" wrapText="1"/>
    </xf>
    <xf numFmtId="0" fontId="24" fillId="7" borderId="25" xfId="0" applyFont="1" applyFill="1" applyBorder="1" applyAlignment="1">
      <alignment vertical="center"/>
    </xf>
    <xf numFmtId="0" fontId="24" fillId="7" borderId="26" xfId="0" applyFont="1" applyFill="1" applyBorder="1" applyAlignment="1">
      <alignment vertical="center"/>
    </xf>
    <xf numFmtId="0" fontId="31" fillId="7" borderId="29" xfId="4" applyFont="1" applyFill="1" applyBorder="1" applyAlignment="1">
      <alignment vertical="center"/>
    </xf>
    <xf numFmtId="0" fontId="31" fillId="7" borderId="23" xfId="4" applyFont="1" applyFill="1" applyBorder="1" applyAlignment="1">
      <alignment vertical="center"/>
    </xf>
    <xf numFmtId="0" fontId="27" fillId="7" borderId="27" xfId="0" applyFont="1" applyFill="1" applyBorder="1" applyAlignment="1">
      <alignment vertical="center" wrapText="1"/>
    </xf>
    <xf numFmtId="0" fontId="31" fillId="7" borderId="30" xfId="4" applyFont="1" applyFill="1" applyBorder="1" applyAlignment="1">
      <alignment vertical="center"/>
    </xf>
    <xf numFmtId="0" fontId="27" fillId="0" borderId="11" xfId="4" applyFont="1" applyBorder="1" applyAlignment="1">
      <alignment vertical="center" wrapText="1"/>
    </xf>
    <xf numFmtId="0" fontId="27" fillId="0" borderId="11" xfId="4" applyFont="1" applyBorder="1" applyAlignment="1">
      <alignment horizontal="center" vertical="center" wrapText="1"/>
    </xf>
    <xf numFmtId="3" fontId="27" fillId="0" borderId="11" xfId="4" applyNumberFormat="1" applyFont="1" applyBorder="1" applyAlignment="1">
      <alignment horizontal="center" vertical="center" wrapText="1"/>
    </xf>
    <xf numFmtId="167" fontId="27" fillId="0" borderId="11" xfId="4" applyNumberFormat="1" applyFont="1" applyBorder="1" applyAlignment="1">
      <alignment horizontal="center" vertical="center" wrapText="1"/>
    </xf>
    <xf numFmtId="166" fontId="27" fillId="0" borderId="11" xfId="4" applyNumberFormat="1" applyFont="1" applyBorder="1" applyAlignment="1">
      <alignment horizontal="center" vertical="center" wrapText="1"/>
    </xf>
    <xf numFmtId="0" fontId="26" fillId="7" borderId="25" xfId="0" applyFont="1" applyFill="1" applyBorder="1" applyAlignment="1">
      <alignment horizontal="center" vertical="center"/>
    </xf>
    <xf numFmtId="0" fontId="27" fillId="0" borderId="11" xfId="0" applyFont="1" applyBorder="1" applyAlignment="1">
      <alignment horizontal="center" vertical="center"/>
    </xf>
    <xf numFmtId="0" fontId="0" fillId="8" borderId="0" xfId="0" applyFill="1"/>
    <xf numFmtId="0" fontId="21" fillId="8" borderId="0" xfId="3" applyFont="1" applyFill="1" applyBorder="1" applyAlignment="1">
      <alignment vertical="center"/>
    </xf>
    <xf numFmtId="0" fontId="32" fillId="8" borderId="0" xfId="3" applyFont="1" applyFill="1" applyBorder="1" applyAlignment="1">
      <alignment horizontal="center" vertical="center"/>
    </xf>
    <xf numFmtId="0" fontId="32" fillId="8" borderId="0" xfId="3" applyFont="1" applyFill="1" applyBorder="1" applyAlignment="1">
      <alignment vertical="center"/>
    </xf>
    <xf numFmtId="0" fontId="0" fillId="0" borderId="11" xfId="0" applyBorder="1" applyAlignment="1">
      <alignment horizontal="center"/>
    </xf>
    <xf numFmtId="4" fontId="27" fillId="8" borderId="11" xfId="0" applyNumberFormat="1" applyFont="1" applyFill="1" applyBorder="1" applyAlignment="1">
      <alignment horizontal="center" vertical="center" wrapText="1"/>
    </xf>
    <xf numFmtId="0" fontId="32" fillId="0" borderId="23" xfId="3" applyFont="1" applyBorder="1" applyAlignment="1">
      <alignment horizontal="center" vertical="center"/>
    </xf>
    <xf numFmtId="0" fontId="32" fillId="0" borderId="0" xfId="3" applyFont="1" applyBorder="1" applyAlignment="1">
      <alignment vertical="center"/>
    </xf>
    <xf numFmtId="0" fontId="12" fillId="7" borderId="24" xfId="0" applyFont="1" applyFill="1" applyBorder="1" applyAlignment="1">
      <alignment vertical="center"/>
    </xf>
    <xf numFmtId="0" fontId="0" fillId="7" borderId="25" xfId="0" applyFill="1" applyBorder="1"/>
    <xf numFmtId="0" fontId="0" fillId="7" borderId="26" xfId="0" applyFill="1" applyBorder="1"/>
    <xf numFmtId="0" fontId="0" fillId="0" borderId="11" xfId="0" applyBorder="1" applyAlignment="1">
      <alignment wrapText="1"/>
    </xf>
    <xf numFmtId="0" fontId="0" fillId="0" borderId="11" xfId="0" applyBorder="1"/>
    <xf numFmtId="0" fontId="28" fillId="0" borderId="11" xfId="0" applyFont="1" applyBorder="1" applyAlignment="1">
      <alignment horizontal="center" vertical="center" wrapText="1"/>
    </xf>
    <xf numFmtId="0" fontId="0" fillId="8" borderId="0" xfId="0" applyFill="1" applyAlignment="1">
      <alignment vertical="center"/>
    </xf>
    <xf numFmtId="0" fontId="40" fillId="0" borderId="0" xfId="4"/>
    <xf numFmtId="0" fontId="40" fillId="0" borderId="0" xfId="4" applyAlignment="1">
      <alignment horizontal="left"/>
    </xf>
    <xf numFmtId="0" fontId="21" fillId="0" borderId="23" xfId="3" applyFont="1" applyBorder="1" applyAlignment="1">
      <alignment vertical="center"/>
    </xf>
    <xf numFmtId="0" fontId="32" fillId="0" borderId="23" xfId="3" applyFont="1" applyBorder="1" applyAlignment="1">
      <alignment vertical="center"/>
    </xf>
    <xf numFmtId="0" fontId="24" fillId="7" borderId="11" xfId="4" applyFont="1" applyFill="1" applyBorder="1" applyAlignment="1">
      <alignment horizontal="center" vertical="center" wrapText="1"/>
    </xf>
    <xf numFmtId="0" fontId="25" fillId="7" borderId="11" xfId="4" applyFont="1" applyFill="1" applyBorder="1" applyAlignment="1">
      <alignment horizontal="center" vertical="center" wrapText="1"/>
    </xf>
    <xf numFmtId="165" fontId="25" fillId="7" borderId="11" xfId="4" applyNumberFormat="1" applyFont="1" applyFill="1" applyBorder="1" applyAlignment="1">
      <alignment horizontal="center" vertical="center" wrapText="1"/>
    </xf>
    <xf numFmtId="0" fontId="14" fillId="0" borderId="0" xfId="4" applyFont="1" applyAlignment="1">
      <alignment horizontal="left" vertical="center"/>
    </xf>
    <xf numFmtId="0" fontId="31" fillId="7" borderId="11" xfId="4" applyFont="1" applyFill="1" applyBorder="1" applyAlignment="1">
      <alignment vertical="center"/>
    </xf>
    <xf numFmtId="0" fontId="27" fillId="0" borderId="11" xfId="4" applyFont="1" applyBorder="1" applyAlignment="1">
      <alignment horizontal="center" vertical="center"/>
    </xf>
    <xf numFmtId="0" fontId="40" fillId="0" borderId="11" xfId="4" applyBorder="1" applyAlignment="1">
      <alignment horizontal="center" vertical="center"/>
    </xf>
    <xf numFmtId="0" fontId="34" fillId="0" borderId="11" xfId="4" applyFont="1" applyBorder="1" applyAlignment="1">
      <alignment horizontal="center" vertical="center" wrapText="1"/>
    </xf>
    <xf numFmtId="0" fontId="31" fillId="7" borderId="24" xfId="4" applyFont="1" applyFill="1" applyBorder="1" applyAlignment="1">
      <alignment vertical="center"/>
    </xf>
    <xf numFmtId="0" fontId="31" fillId="7" borderId="25" xfId="4" applyFont="1" applyFill="1" applyBorder="1" applyAlignment="1">
      <alignment vertical="center" wrapText="1"/>
    </xf>
    <xf numFmtId="0" fontId="31" fillId="7" borderId="26" xfId="4" applyFont="1" applyFill="1" applyBorder="1" applyAlignment="1">
      <alignment vertical="center" wrapText="1"/>
    </xf>
    <xf numFmtId="0" fontId="31" fillId="7" borderId="25" xfId="4" applyFont="1" applyFill="1" applyBorder="1" applyAlignment="1">
      <alignment vertical="top"/>
    </xf>
    <xf numFmtId="0" fontId="31" fillId="7" borderId="26" xfId="4" applyFont="1" applyFill="1" applyBorder="1" applyAlignment="1">
      <alignment vertical="top"/>
    </xf>
    <xf numFmtId="0" fontId="33" fillId="7" borderId="24" xfId="4" applyFont="1" applyFill="1" applyBorder="1" applyAlignment="1">
      <alignment vertical="center"/>
    </xf>
    <xf numFmtId="0" fontId="33" fillId="7" borderId="25" xfId="4" applyFont="1" applyFill="1" applyBorder="1" applyAlignment="1">
      <alignment vertical="center"/>
    </xf>
    <xf numFmtId="0" fontId="33" fillId="7" borderId="26" xfId="4" applyFont="1" applyFill="1" applyBorder="1" applyAlignment="1">
      <alignment vertical="center"/>
    </xf>
    <xf numFmtId="0" fontId="31" fillId="7" borderId="25" xfId="4" applyFont="1" applyFill="1" applyBorder="1" applyAlignment="1">
      <alignment vertical="center"/>
    </xf>
    <xf numFmtId="0" fontId="31" fillId="7" borderId="26" xfId="4" applyFont="1" applyFill="1" applyBorder="1" applyAlignment="1">
      <alignment vertical="center"/>
    </xf>
    <xf numFmtId="0" fontId="34" fillId="0" borderId="11" xfId="4" applyFont="1" applyBorder="1" applyAlignment="1">
      <alignment horizontal="center" vertical="center"/>
    </xf>
    <xf numFmtId="4" fontId="27" fillId="0" borderId="11" xfId="4" applyNumberFormat="1" applyFont="1" applyBorder="1" applyAlignment="1">
      <alignment horizontal="center" vertical="center" wrapText="1"/>
    </xf>
    <xf numFmtId="0" fontId="27" fillId="0" borderId="11" xfId="4" applyFont="1" applyBorder="1" applyAlignment="1">
      <alignment vertical="center"/>
    </xf>
    <xf numFmtId="0" fontId="31" fillId="7" borderId="24" xfId="0" applyFont="1" applyFill="1" applyBorder="1" applyAlignment="1">
      <alignment vertical="center"/>
    </xf>
    <xf numFmtId="0" fontId="31" fillId="7" borderId="25" xfId="0" applyFont="1" applyFill="1" applyBorder="1" applyAlignment="1">
      <alignment vertical="center"/>
    </xf>
    <xf numFmtId="0" fontId="31" fillId="7" borderId="26" xfId="0" applyFont="1" applyFill="1" applyBorder="1" applyAlignment="1">
      <alignment vertical="center"/>
    </xf>
    <xf numFmtId="0" fontId="35" fillId="0" borderId="11" xfId="0" applyFont="1" applyBorder="1" applyAlignment="1">
      <alignment horizontal="center" wrapText="1"/>
    </xf>
    <xf numFmtId="2" fontId="0" fillId="0" borderId="0" xfId="0" applyNumberFormat="1" applyAlignment="1">
      <alignment vertical="center"/>
    </xf>
    <xf numFmtId="0" fontId="31" fillId="0" borderId="3" xfId="0" applyFont="1" applyBorder="1" applyAlignment="1">
      <alignment vertical="center"/>
    </xf>
    <xf numFmtId="0" fontId="31" fillId="0" borderId="28" xfId="0" applyFont="1" applyBorder="1" applyAlignment="1">
      <alignment vertical="center"/>
    </xf>
    <xf numFmtId="0" fontId="27" fillId="0" borderId="11" xfId="0" applyFont="1" applyBorder="1" applyAlignment="1">
      <alignment horizontal="left" vertical="top" wrapText="1"/>
    </xf>
    <xf numFmtId="0" fontId="34" fillId="0" borderId="11" xfId="0" applyFont="1" applyBorder="1" applyAlignment="1">
      <alignment horizontal="left" vertical="center" wrapText="1"/>
    </xf>
    <xf numFmtId="0" fontId="34" fillId="0" borderId="11" xfId="0" applyFont="1" applyBorder="1" applyAlignment="1">
      <alignment horizontal="left" vertical="center"/>
    </xf>
    <xf numFmtId="0" fontId="34" fillId="0" borderId="11" xfId="0" applyFont="1" applyBorder="1" applyAlignment="1">
      <alignment horizontal="center" vertical="center"/>
    </xf>
    <xf numFmtId="165" fontId="0" fillId="0" borderId="11" xfId="0" applyNumberFormat="1" applyBorder="1" applyAlignment="1">
      <alignment horizontal="center" vertical="center"/>
    </xf>
    <xf numFmtId="3" fontId="0" fillId="0" borderId="0" xfId="0" applyNumberFormat="1" applyAlignment="1">
      <alignment vertical="center"/>
    </xf>
    <xf numFmtId="0" fontId="30" fillId="0" borderId="11" xfId="0" applyFont="1" applyBorder="1" applyAlignment="1">
      <alignment horizontal="left" vertical="center" wrapText="1"/>
    </xf>
    <xf numFmtId="0" fontId="27" fillId="0" borderId="11" xfId="0" applyFont="1" applyBorder="1" applyAlignment="1">
      <alignment horizontal="center" wrapText="1"/>
    </xf>
    <xf numFmtId="4" fontId="26" fillId="7" borderId="25" xfId="0" applyNumberFormat="1" applyFont="1" applyFill="1" applyBorder="1" applyAlignment="1">
      <alignment vertical="center"/>
    </xf>
    <xf numFmtId="4" fontId="26" fillId="7" borderId="26" xfId="0" applyNumberFormat="1" applyFont="1" applyFill="1" applyBorder="1" applyAlignment="1">
      <alignment vertical="center"/>
    </xf>
    <xf numFmtId="49" fontId="27" fillId="0" borderId="11" xfId="0" applyNumberFormat="1" applyFont="1" applyBorder="1" applyAlignment="1">
      <alignment horizontal="left" vertical="center" wrapText="1"/>
    </xf>
    <xf numFmtId="49" fontId="27" fillId="0" borderId="11" xfId="0" applyNumberFormat="1" applyFont="1" applyBorder="1" applyAlignment="1">
      <alignment vertical="center" wrapText="1"/>
    </xf>
    <xf numFmtId="0" fontId="34" fillId="0" borderId="11" xfId="0" applyFont="1" applyBorder="1" applyAlignment="1">
      <alignment horizontal="center" vertical="center" wrapText="1"/>
    </xf>
    <xf numFmtId="1" fontId="34" fillId="0" borderId="11" xfId="0" applyNumberFormat="1" applyFont="1" applyBorder="1" applyAlignment="1">
      <alignment horizontal="center" vertical="center" wrapText="1"/>
    </xf>
    <xf numFmtId="0" fontId="34" fillId="0" borderId="11" xfId="0" applyFont="1" applyBorder="1" applyAlignment="1">
      <alignment vertical="center"/>
    </xf>
    <xf numFmtId="0" fontId="37" fillId="0" borderId="11" xfId="0" applyFont="1" applyBorder="1" applyAlignment="1">
      <alignment horizontal="left" vertical="center" wrapText="1"/>
    </xf>
    <xf numFmtId="0" fontId="26" fillId="0" borderId="11" xfId="0" applyFont="1" applyBorder="1" applyAlignment="1">
      <alignment horizontal="center" vertical="center"/>
    </xf>
    <xf numFmtId="0" fontId="21" fillId="0" borderId="0" xfId="3" applyFont="1" applyBorder="1" applyAlignment="1">
      <alignment horizontal="left" vertical="center"/>
    </xf>
    <xf numFmtId="0" fontId="38" fillId="0" borderId="0" xfId="0" applyFont="1"/>
    <xf numFmtId="0" fontId="34" fillId="0" borderId="11" xfId="0" applyFont="1" applyBorder="1" applyAlignment="1">
      <alignment horizontal="left" wrapText="1"/>
    </xf>
    <xf numFmtId="0" fontId="34" fillId="0" borderId="11" xfId="0" applyFont="1" applyBorder="1" applyAlignment="1">
      <alignment wrapText="1"/>
    </xf>
    <xf numFmtId="0" fontId="23" fillId="0" borderId="23" xfId="3" applyFont="1" applyBorder="1" applyAlignment="1">
      <alignment horizontal="center" vertical="center" wrapText="1"/>
    </xf>
    <xf numFmtId="0" fontId="26" fillId="7" borderId="25" xfId="0" applyFont="1" applyFill="1" applyBorder="1" applyAlignment="1">
      <alignment vertical="center" wrapText="1"/>
    </xf>
    <xf numFmtId="0" fontId="26" fillId="7" borderId="26" xfId="0" applyFont="1" applyFill="1" applyBorder="1" applyAlignment="1">
      <alignment vertical="center" wrapText="1"/>
    </xf>
    <xf numFmtId="170" fontId="27" fillId="0" borderId="11" xfId="0" applyNumberFormat="1" applyFont="1" applyBorder="1" applyAlignment="1">
      <alignment horizontal="center" vertical="center" wrapText="1"/>
    </xf>
    <xf numFmtId="0" fontId="34" fillId="0" borderId="0" xfId="0" applyFont="1"/>
    <xf numFmtId="0" fontId="30" fillId="0" borderId="3" xfId="0" applyFont="1" applyBorder="1" applyAlignment="1">
      <alignment vertical="center" wrapText="1"/>
    </xf>
    <xf numFmtId="0" fontId="34" fillId="0" borderId="0" xfId="0" applyFont="1" applyAlignment="1">
      <alignment vertical="center"/>
    </xf>
    <xf numFmtId="0" fontId="34" fillId="0" borderId="11" xfId="0" applyFont="1" applyBorder="1" applyAlignment="1">
      <alignment horizontal="center"/>
    </xf>
    <xf numFmtId="0" fontId="34" fillId="0" borderId="11" xfId="0" applyFont="1" applyBorder="1" applyAlignment="1">
      <alignment horizontal="center" wrapText="1"/>
    </xf>
    <xf numFmtId="0" fontId="34" fillId="0" borderId="11" xfId="0" applyFont="1" applyBorder="1" applyAlignment="1">
      <alignment vertical="center" wrapText="1"/>
    </xf>
    <xf numFmtId="0" fontId="34" fillId="0" borderId="3" xfId="0" applyFont="1" applyBorder="1" applyAlignment="1">
      <alignment horizontal="center" vertical="center" wrapText="1"/>
    </xf>
    <xf numFmtId="0" fontId="34" fillId="0" borderId="3" xfId="0" applyFont="1" applyBorder="1" applyAlignment="1">
      <alignment vertical="center" wrapText="1"/>
    </xf>
    <xf numFmtId="0" fontId="26" fillId="7" borderId="24" xfId="0" applyFont="1" applyFill="1" applyBorder="1" applyAlignment="1">
      <alignment horizontal="center" vertical="center"/>
    </xf>
    <xf numFmtId="0" fontId="39" fillId="8" borderId="11" xfId="0" applyFont="1" applyFill="1" applyBorder="1"/>
    <xf numFmtId="1" fontId="34" fillId="0" borderId="28" xfId="0" applyNumberFormat="1" applyFont="1" applyBorder="1" applyAlignment="1">
      <alignment horizontal="center" vertical="center" wrapText="1"/>
    </xf>
    <xf numFmtId="0" fontId="0" fillId="7" borderId="11" xfId="0" applyFill="1" applyBorder="1" applyAlignment="1">
      <alignment vertical="center"/>
    </xf>
    <xf numFmtId="0" fontId="28" fillId="0" borderId="11" xfId="8" applyFont="1" applyBorder="1" applyAlignment="1">
      <alignment horizontal="left" vertical="center" wrapText="1"/>
    </xf>
    <xf numFmtId="0" fontId="26" fillId="7" borderId="24" xfId="0" applyFont="1" applyFill="1" applyBorder="1" applyAlignment="1">
      <alignment horizontal="left" vertical="center"/>
    </xf>
    <xf numFmtId="0" fontId="27" fillId="0" borderId="11" xfId="0" applyFont="1" applyBorder="1" applyAlignment="1">
      <alignment horizontal="center" vertical="center" wrapText="1"/>
    </xf>
    <xf numFmtId="3" fontId="27" fillId="0" borderId="27" xfId="0" applyNumberFormat="1" applyFont="1" applyBorder="1" applyAlignment="1">
      <alignment horizontal="center" vertical="center" wrapText="1"/>
    </xf>
    <xf numFmtId="166" fontId="27" fillId="0" borderId="27" xfId="0" applyNumberFormat="1" applyFont="1" applyBorder="1" applyAlignment="1">
      <alignment horizontal="center" vertical="center" wrapText="1"/>
    </xf>
    <xf numFmtId="3" fontId="27" fillId="0" borderId="27" xfId="4" applyNumberFormat="1" applyFont="1" applyBorder="1" applyAlignment="1">
      <alignment horizontal="center" vertical="center" wrapText="1"/>
    </xf>
    <xf numFmtId="0" fontId="27" fillId="0" borderId="11" xfId="4" applyFont="1" applyBorder="1" applyAlignment="1">
      <alignment horizontal="left" vertical="center" wrapText="1"/>
    </xf>
    <xf numFmtId="0" fontId="27" fillId="0" borderId="11" xfId="4" applyFont="1" applyBorder="1" applyAlignment="1">
      <alignment horizontal="center" vertical="center" wrapText="1"/>
    </xf>
    <xf numFmtId="3" fontId="27" fillId="0" borderId="11" xfId="4" applyNumberFormat="1" applyFont="1" applyBorder="1" applyAlignment="1">
      <alignment horizontal="center" vertical="center" wrapText="1"/>
    </xf>
    <xf numFmtId="4" fontId="27" fillId="0" borderId="11" xfId="4" applyNumberFormat="1" applyFont="1" applyBorder="1" applyAlignment="1">
      <alignment horizontal="center" vertical="center" wrapText="1"/>
    </xf>
    <xf numFmtId="3" fontId="27" fillId="0" borderId="28" xfId="4" applyNumberFormat="1" applyFont="1" applyBorder="1" applyAlignment="1">
      <alignment horizontal="center" vertical="center" wrapText="1"/>
    </xf>
    <xf numFmtId="167" fontId="27" fillId="0" borderId="28" xfId="4" applyNumberFormat="1" applyFont="1" applyBorder="1" applyAlignment="1">
      <alignment horizontal="center" vertical="center" wrapText="1"/>
    </xf>
    <xf numFmtId="167" fontId="27" fillId="0" borderId="27" xfId="4" applyNumberFormat="1" applyFont="1" applyBorder="1" applyAlignment="1">
      <alignment horizontal="center" vertical="center" wrapText="1"/>
    </xf>
    <xf numFmtId="166" fontId="27" fillId="0" borderId="28" xfId="4" applyNumberFormat="1" applyFont="1" applyBorder="1" applyAlignment="1">
      <alignment horizontal="center" vertical="center" wrapText="1"/>
    </xf>
    <xf numFmtId="166" fontId="27" fillId="0" borderId="27" xfId="4" applyNumberFormat="1" applyFont="1" applyBorder="1" applyAlignment="1">
      <alignment horizontal="center" vertical="center" wrapText="1"/>
    </xf>
    <xf numFmtId="167" fontId="27" fillId="0" borderId="27" xfId="0" applyNumberFormat="1" applyFont="1" applyBorder="1" applyAlignment="1">
      <alignment horizontal="center" vertical="center" wrapText="1"/>
    </xf>
    <xf numFmtId="166" fontId="27" fillId="0" borderId="11" xfId="4" applyNumberFormat="1" applyFont="1" applyBorder="1" applyAlignment="1">
      <alignment horizontal="center" vertical="center" wrapText="1"/>
    </xf>
    <xf numFmtId="0" fontId="27" fillId="0" borderId="11" xfId="0" applyFont="1" applyBorder="1" applyAlignment="1">
      <alignment horizontal="center" vertical="center" wrapText="1"/>
    </xf>
    <xf numFmtId="0" fontId="27" fillId="0" borderId="3" xfId="0" applyFont="1" applyBorder="1" applyAlignment="1">
      <alignment vertical="center" wrapText="1"/>
    </xf>
    <xf numFmtId="0" fontId="27" fillId="0" borderId="28" xfId="0" applyFont="1" applyBorder="1" applyAlignment="1">
      <alignment vertical="center" wrapText="1"/>
    </xf>
    <xf numFmtId="0" fontId="55" fillId="0" borderId="11" xfId="4" applyFont="1" applyBorder="1" applyAlignment="1">
      <alignment horizontal="center" vertical="center" wrapText="1"/>
    </xf>
    <xf numFmtId="0" fontId="55" fillId="0" borderId="11" xfId="0" applyFont="1" applyBorder="1" applyAlignment="1">
      <alignment horizontal="left" vertical="center" wrapText="1"/>
    </xf>
    <xf numFmtId="0" fontId="55" fillId="0" borderId="11" xfId="4" applyFont="1" applyBorder="1" applyAlignment="1">
      <alignment vertical="center" wrapText="1"/>
    </xf>
    <xf numFmtId="0" fontId="55" fillId="0" borderId="11" xfId="4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7" fillId="0" borderId="0" xfId="0" applyFont="1" applyAlignment="1">
      <alignment horizontal="left" vertical="center" wrapText="1"/>
    </xf>
    <xf numFmtId="0" fontId="9" fillId="0" borderId="2" xfId="1" applyFont="1" applyBorder="1" applyAlignment="1">
      <alignment horizontal="left"/>
    </xf>
    <xf numFmtId="0" fontId="3" fillId="0" borderId="2" xfId="1" applyFont="1" applyBorder="1" applyAlignment="1">
      <alignment horizontal="left"/>
    </xf>
    <xf numFmtId="0" fontId="15" fillId="0" borderId="8" xfId="0" applyFont="1" applyBorder="1" applyAlignment="1">
      <alignment horizontal="center" vertical="center" wrapText="1"/>
    </xf>
    <xf numFmtId="0" fontId="15" fillId="0" borderId="12" xfId="0" applyFont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7" fillId="0" borderId="9" xfId="0" applyFont="1" applyBorder="1" applyAlignment="1">
      <alignment horizontal="center" vertical="center" textRotation="180"/>
    </xf>
    <xf numFmtId="0" fontId="17" fillId="0" borderId="13" xfId="0" applyFont="1" applyBorder="1" applyAlignment="1">
      <alignment horizontal="center" vertical="center" textRotation="180"/>
    </xf>
    <xf numFmtId="0" fontId="17" fillId="0" borderId="17" xfId="0" applyFont="1" applyBorder="1" applyAlignment="1">
      <alignment horizontal="center" vertical="center" textRotation="180"/>
    </xf>
    <xf numFmtId="0" fontId="13" fillId="3" borderId="10" xfId="0" applyFont="1" applyFill="1" applyBorder="1" applyAlignment="1">
      <alignment horizontal="center" vertical="center"/>
    </xf>
    <xf numFmtId="0" fontId="13" fillId="3" borderId="14" xfId="0" applyFont="1" applyFill="1" applyBorder="1" applyAlignment="1">
      <alignment horizontal="center" vertical="center"/>
    </xf>
    <xf numFmtId="0" fontId="3" fillId="0" borderId="2" xfId="3" applyFont="1" applyBorder="1" applyAlignment="1">
      <alignment horizontal="left" wrapText="1"/>
    </xf>
    <xf numFmtId="0" fontId="13" fillId="4" borderId="18" xfId="0" applyFont="1" applyFill="1" applyBorder="1" applyAlignment="1">
      <alignment horizontal="center" vertical="center"/>
    </xf>
    <xf numFmtId="0" fontId="13" fillId="4" borderId="19" xfId="0" applyFont="1" applyFill="1" applyBorder="1" applyAlignment="1">
      <alignment horizontal="center" vertical="center"/>
    </xf>
    <xf numFmtId="0" fontId="3" fillId="0" borderId="2" xfId="3" applyFont="1" applyBorder="1" applyAlignment="1">
      <alignment horizontal="left"/>
    </xf>
    <xf numFmtId="0" fontId="13" fillId="4" borderId="20" xfId="0" applyFont="1" applyFill="1" applyBorder="1" applyAlignment="1">
      <alignment horizontal="center" vertical="center"/>
    </xf>
    <xf numFmtId="0" fontId="13" fillId="5" borderId="18" xfId="0" applyFont="1" applyFill="1" applyBorder="1" applyAlignment="1">
      <alignment horizontal="center" vertical="center"/>
    </xf>
    <xf numFmtId="0" fontId="13" fillId="5" borderId="19" xfId="0" applyFont="1" applyFill="1" applyBorder="1" applyAlignment="1">
      <alignment horizontal="center" vertical="center"/>
    </xf>
    <xf numFmtId="0" fontId="20" fillId="0" borderId="22" xfId="0" applyFont="1" applyBorder="1" applyAlignment="1">
      <alignment horizontal="center" vertical="top" wrapText="1"/>
    </xf>
    <xf numFmtId="0" fontId="20" fillId="0" borderId="0" xfId="0" applyFont="1" applyAlignment="1">
      <alignment horizontal="center" vertical="top" wrapText="1"/>
    </xf>
    <xf numFmtId="0" fontId="13" fillId="6" borderId="18" xfId="0" applyFont="1" applyFill="1" applyBorder="1" applyAlignment="1">
      <alignment horizontal="center" vertical="center"/>
    </xf>
    <xf numFmtId="0" fontId="13" fillId="6" borderId="19" xfId="0" applyFont="1" applyFill="1" applyBorder="1" applyAlignment="1">
      <alignment horizontal="center" vertical="center"/>
    </xf>
    <xf numFmtId="0" fontId="18" fillId="0" borderId="8" xfId="0" applyFont="1" applyBorder="1" applyAlignment="1">
      <alignment horizontal="center" vertical="center"/>
    </xf>
    <xf numFmtId="0" fontId="18" fillId="0" borderId="16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 wrapText="1"/>
    </xf>
    <xf numFmtId="0" fontId="10" fillId="0" borderId="17" xfId="0" applyFont="1" applyBorder="1" applyAlignment="1">
      <alignment horizontal="center" vertical="center" wrapText="1"/>
    </xf>
    <xf numFmtId="0" fontId="19" fillId="0" borderId="2" xfId="1" applyFont="1" applyBorder="1" applyAlignment="1">
      <alignment horizontal="left"/>
    </xf>
    <xf numFmtId="168" fontId="27" fillId="0" borderId="11" xfId="0" applyNumberFormat="1" applyFont="1" applyBorder="1" applyAlignment="1">
      <alignment horizontal="center" vertical="center" wrapText="1"/>
    </xf>
    <xf numFmtId="0" fontId="0" fillId="0" borderId="11" xfId="0" applyBorder="1" applyAlignment="1">
      <alignment horizontal="center" vertical="center"/>
    </xf>
    <xf numFmtId="0" fontId="30" fillId="0" borderId="3" xfId="0" applyFont="1" applyBorder="1" applyAlignment="1">
      <alignment horizontal="left" vertical="center" wrapText="1"/>
    </xf>
    <xf numFmtId="0" fontId="30" fillId="0" borderId="28" xfId="0" applyFont="1" applyBorder="1" applyAlignment="1">
      <alignment horizontal="left" vertical="center" wrapText="1"/>
    </xf>
    <xf numFmtId="0" fontId="30" fillId="0" borderId="27" xfId="0" applyFont="1" applyBorder="1" applyAlignment="1">
      <alignment horizontal="left" vertical="center" wrapText="1"/>
    </xf>
    <xf numFmtId="0" fontId="27" fillId="0" borderId="3" xfId="0" applyFont="1" applyBorder="1" applyAlignment="1">
      <alignment horizontal="left" vertical="center" wrapText="1"/>
    </xf>
    <xf numFmtId="0" fontId="27" fillId="0" borderId="28" xfId="0" applyFont="1" applyBorder="1" applyAlignment="1">
      <alignment horizontal="left" vertical="center" wrapText="1"/>
    </xf>
    <xf numFmtId="0" fontId="27" fillId="0" borderId="27" xfId="0" applyFont="1" applyBorder="1" applyAlignment="1">
      <alignment horizontal="left" vertical="center" wrapText="1"/>
    </xf>
    <xf numFmtId="0" fontId="27" fillId="0" borderId="11" xfId="0" applyFont="1" applyBorder="1" applyAlignment="1">
      <alignment horizontal="center" vertical="center" wrapText="1"/>
    </xf>
    <xf numFmtId="4" fontId="27" fillId="0" borderId="3" xfId="0" applyNumberFormat="1" applyFont="1" applyBorder="1" applyAlignment="1">
      <alignment horizontal="center" vertical="center" wrapText="1"/>
    </xf>
    <xf numFmtId="4" fontId="27" fillId="0" borderId="28" xfId="0" applyNumberFormat="1" applyFont="1" applyBorder="1" applyAlignment="1">
      <alignment horizontal="center" vertical="center" wrapText="1"/>
    </xf>
    <xf numFmtId="4" fontId="27" fillId="0" borderId="27" xfId="0" applyNumberFormat="1" applyFont="1" applyBorder="1" applyAlignment="1">
      <alignment horizontal="center" vertical="center" wrapText="1"/>
    </xf>
    <xf numFmtId="0" fontId="27" fillId="0" borderId="3" xfId="4" applyFont="1" applyBorder="1" applyAlignment="1">
      <alignment horizontal="left" vertical="center" wrapText="1"/>
    </xf>
    <xf numFmtId="0" fontId="27" fillId="0" borderId="28" xfId="4" applyFont="1" applyBorder="1" applyAlignment="1">
      <alignment horizontal="left" vertical="center" wrapText="1"/>
    </xf>
    <xf numFmtId="0" fontId="27" fillId="0" borderId="27" xfId="4" applyFont="1" applyBorder="1" applyAlignment="1">
      <alignment horizontal="left" vertical="center" wrapText="1"/>
    </xf>
    <xf numFmtId="0" fontId="0" fillId="0" borderId="3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3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11" xfId="0" applyBorder="1" applyAlignment="1">
      <alignment horizontal="center" vertical="center" wrapText="1"/>
    </xf>
    <xf numFmtId="0" fontId="27" fillId="0" borderId="11" xfId="0" applyFont="1" applyBorder="1" applyAlignment="1">
      <alignment horizontal="left" vertical="center" wrapText="1"/>
    </xf>
    <xf numFmtId="0" fontId="0" fillId="0" borderId="3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27" fillId="0" borderId="3" xfId="0" applyFont="1" applyBorder="1" applyAlignment="1">
      <alignment horizontal="center" vertical="center" wrapText="1"/>
    </xf>
    <xf numFmtId="0" fontId="27" fillId="0" borderId="28" xfId="0" applyFont="1" applyBorder="1" applyAlignment="1">
      <alignment horizontal="center" vertical="center" wrapText="1"/>
    </xf>
    <xf numFmtId="0" fontId="27" fillId="0" borderId="27" xfId="0" applyFont="1" applyBorder="1" applyAlignment="1">
      <alignment horizontal="center" vertical="center" wrapText="1"/>
    </xf>
    <xf numFmtId="0" fontId="27" fillId="0" borderId="3" xfId="0" applyFont="1" applyBorder="1" applyAlignment="1">
      <alignment vertical="center" wrapText="1"/>
    </xf>
    <xf numFmtId="0" fontId="27" fillId="0" borderId="28" xfId="0" applyFont="1" applyBorder="1" applyAlignment="1">
      <alignment vertical="center" wrapText="1"/>
    </xf>
    <xf numFmtId="0" fontId="27" fillId="0" borderId="27" xfId="0" applyFont="1" applyBorder="1" applyAlignment="1">
      <alignment vertical="center" wrapText="1"/>
    </xf>
    <xf numFmtId="0" fontId="23" fillId="0" borderId="23" xfId="3" applyFont="1" applyBorder="1" applyAlignment="1">
      <alignment horizontal="left" vertical="center" wrapText="1"/>
    </xf>
    <xf numFmtId="3" fontId="27" fillId="0" borderId="3" xfId="0" applyNumberFormat="1" applyFont="1" applyBorder="1" applyAlignment="1">
      <alignment horizontal="center" vertical="center" wrapText="1"/>
    </xf>
    <xf numFmtId="3" fontId="27" fillId="0" borderId="28" xfId="0" applyNumberFormat="1" applyFont="1" applyBorder="1" applyAlignment="1">
      <alignment horizontal="center" vertical="center" wrapText="1"/>
    </xf>
    <xf numFmtId="166" fontId="27" fillId="0" borderId="3" xfId="0" applyNumberFormat="1" applyFont="1" applyBorder="1" applyAlignment="1">
      <alignment horizontal="center" vertical="center" wrapText="1"/>
    </xf>
    <xf numFmtId="166" fontId="27" fillId="0" borderId="28" xfId="0" applyNumberFormat="1" applyFont="1" applyBorder="1" applyAlignment="1">
      <alignment horizontal="center" vertical="center" wrapText="1"/>
    </xf>
    <xf numFmtId="3" fontId="27" fillId="0" borderId="27" xfId="0" applyNumberFormat="1" applyFont="1" applyBorder="1" applyAlignment="1">
      <alignment horizontal="center" vertical="center" wrapText="1"/>
    </xf>
    <xf numFmtId="166" fontId="27" fillId="0" borderId="27" xfId="0" applyNumberFormat="1" applyFont="1" applyBorder="1" applyAlignment="1">
      <alignment horizontal="center" vertical="center" wrapText="1"/>
    </xf>
    <xf numFmtId="0" fontId="28" fillId="0" borderId="3" xfId="0" applyFont="1" applyBorder="1" applyAlignment="1">
      <alignment horizontal="left" vertical="center" wrapText="1"/>
    </xf>
    <xf numFmtId="49" fontId="27" fillId="0" borderId="3" xfId="0" applyNumberFormat="1" applyFont="1" applyBorder="1" applyAlignment="1">
      <alignment horizontal="left" vertical="center" wrapText="1"/>
    </xf>
    <xf numFmtId="49" fontId="27" fillId="0" borderId="27" xfId="0" applyNumberFormat="1" applyFont="1" applyBorder="1" applyAlignment="1">
      <alignment horizontal="left" vertical="center" wrapText="1"/>
    </xf>
    <xf numFmtId="49" fontId="27" fillId="0" borderId="3" xfId="0" applyNumberFormat="1" applyFont="1" applyBorder="1" applyAlignment="1">
      <alignment horizontal="center" vertical="center" wrapText="1"/>
    </xf>
    <xf numFmtId="49" fontId="27" fillId="0" borderId="27" xfId="0" applyNumberFormat="1" applyFont="1" applyBorder="1" applyAlignment="1">
      <alignment horizontal="center" vertical="center" wrapText="1"/>
    </xf>
    <xf numFmtId="49" fontId="27" fillId="0" borderId="3" xfId="0" applyNumberFormat="1" applyFont="1" applyBorder="1" applyAlignment="1">
      <alignment horizontal="left" vertical="top" wrapText="1"/>
    </xf>
    <xf numFmtId="49" fontId="27" fillId="0" borderId="28" xfId="0" applyNumberFormat="1" applyFont="1" applyBorder="1" applyAlignment="1">
      <alignment horizontal="left" vertical="top" wrapText="1"/>
    </xf>
    <xf numFmtId="49" fontId="27" fillId="0" borderId="28" xfId="0" applyNumberFormat="1" applyFont="1" applyBorder="1" applyAlignment="1">
      <alignment horizontal="center" vertical="center" wrapText="1"/>
    </xf>
    <xf numFmtId="49" fontId="27" fillId="0" borderId="28" xfId="0" applyNumberFormat="1" applyFont="1" applyBorder="1" applyAlignment="1">
      <alignment horizontal="left" vertical="center" wrapText="1"/>
    </xf>
    <xf numFmtId="0" fontId="26" fillId="7" borderId="25" xfId="0" applyFont="1" applyFill="1" applyBorder="1" applyAlignment="1">
      <alignment horizontal="left" vertical="center"/>
    </xf>
    <xf numFmtId="0" fontId="24" fillId="7" borderId="11" xfId="0" applyFont="1" applyFill="1" applyBorder="1" applyAlignment="1">
      <alignment horizontal="left" vertical="center" wrapText="1"/>
    </xf>
    <xf numFmtId="0" fontId="0" fillId="0" borderId="11" xfId="0" applyBorder="1" applyAlignment="1">
      <alignment horizontal="center"/>
    </xf>
    <xf numFmtId="0" fontId="21" fillId="0" borderId="23" xfId="3" applyFont="1" applyBorder="1" applyAlignment="1">
      <alignment horizontal="center" vertical="center"/>
    </xf>
    <xf numFmtId="0" fontId="21" fillId="0" borderId="0" xfId="3" applyFont="1" applyBorder="1" applyAlignment="1">
      <alignment horizontal="center" vertical="center"/>
    </xf>
    <xf numFmtId="0" fontId="32" fillId="0" borderId="0" xfId="3" applyFont="1" applyBorder="1" applyAlignment="1">
      <alignment horizontal="center" vertical="center"/>
    </xf>
    <xf numFmtId="0" fontId="31" fillId="7" borderId="11" xfId="0" applyFont="1" applyFill="1" applyBorder="1" applyAlignment="1">
      <alignment horizontal="left" vertical="center"/>
    </xf>
    <xf numFmtId="0" fontId="28" fillId="0" borderId="11" xfId="0" applyFont="1" applyBorder="1" applyAlignment="1">
      <alignment horizontal="center" vertical="center" wrapText="1"/>
    </xf>
    <xf numFmtId="0" fontId="27" fillId="0" borderId="11" xfId="4" applyFont="1" applyBorder="1" applyAlignment="1">
      <alignment horizontal="center" vertical="center" wrapText="1"/>
    </xf>
    <xf numFmtId="0" fontId="27" fillId="0" borderId="11" xfId="4" applyFont="1" applyBorder="1" applyAlignment="1">
      <alignment horizontal="left" vertical="center" wrapText="1"/>
    </xf>
    <xf numFmtId="166" fontId="27" fillId="0" borderId="3" xfId="4" applyNumberFormat="1" applyFont="1" applyBorder="1" applyAlignment="1">
      <alignment horizontal="center" vertical="center" wrapText="1"/>
    </xf>
    <xf numFmtId="166" fontId="27" fillId="0" borderId="28" xfId="4" applyNumberFormat="1" applyFont="1" applyBorder="1" applyAlignment="1">
      <alignment horizontal="center" vertical="center" wrapText="1"/>
    </xf>
    <xf numFmtId="3" fontId="27" fillId="0" borderId="3" xfId="4" applyNumberFormat="1" applyFont="1" applyBorder="1" applyAlignment="1">
      <alignment horizontal="center" vertical="center" wrapText="1"/>
    </xf>
    <xf numFmtId="3" fontId="27" fillId="0" borderId="27" xfId="4" applyNumberFormat="1" applyFont="1" applyBorder="1" applyAlignment="1">
      <alignment horizontal="center" vertical="center" wrapText="1"/>
    </xf>
    <xf numFmtId="166" fontId="27" fillId="0" borderId="27" xfId="4" applyNumberFormat="1" applyFont="1" applyBorder="1" applyAlignment="1">
      <alignment horizontal="center" vertical="center" wrapText="1"/>
    </xf>
    <xf numFmtId="3" fontId="27" fillId="0" borderId="28" xfId="4" applyNumberFormat="1" applyFont="1" applyBorder="1" applyAlignment="1">
      <alignment horizontal="center" vertical="center" wrapText="1"/>
    </xf>
    <xf numFmtId="167" fontId="27" fillId="0" borderId="3" xfId="4" applyNumberFormat="1" applyFont="1" applyBorder="1" applyAlignment="1">
      <alignment horizontal="center" vertical="center" wrapText="1"/>
    </xf>
    <xf numFmtId="167" fontId="27" fillId="0" borderId="28" xfId="4" applyNumberFormat="1" applyFont="1" applyBorder="1" applyAlignment="1">
      <alignment horizontal="center" vertical="center" wrapText="1"/>
    </xf>
    <xf numFmtId="4" fontId="27" fillId="0" borderId="3" xfId="4" applyNumberFormat="1" applyFont="1" applyBorder="1" applyAlignment="1">
      <alignment horizontal="center" vertical="center" wrapText="1"/>
    </xf>
    <xf numFmtId="4" fontId="27" fillId="0" borderId="27" xfId="4" applyNumberFormat="1" applyFont="1" applyBorder="1" applyAlignment="1">
      <alignment horizontal="center" vertical="center" wrapText="1"/>
    </xf>
    <xf numFmtId="167" fontId="27" fillId="0" borderId="27" xfId="4" applyNumberFormat="1" applyFont="1" applyBorder="1" applyAlignment="1">
      <alignment horizontal="center" vertical="center" wrapText="1"/>
    </xf>
    <xf numFmtId="4" fontId="27" fillId="0" borderId="28" xfId="4" applyNumberFormat="1" applyFont="1" applyBorder="1" applyAlignment="1">
      <alignment horizontal="center" vertical="center" wrapText="1"/>
    </xf>
    <xf numFmtId="3" fontId="27" fillId="0" borderId="11" xfId="4" applyNumberFormat="1" applyFont="1" applyBorder="1" applyAlignment="1">
      <alignment horizontal="center" vertical="center" wrapText="1"/>
    </xf>
    <xf numFmtId="4" fontId="27" fillId="0" borderId="11" xfId="4" applyNumberFormat="1" applyFont="1" applyBorder="1" applyAlignment="1">
      <alignment horizontal="center" vertical="center" wrapText="1"/>
    </xf>
    <xf numFmtId="166" fontId="27" fillId="0" borderId="11" xfId="4" applyNumberFormat="1" applyFont="1" applyBorder="1" applyAlignment="1">
      <alignment horizontal="center" vertical="center" wrapText="1"/>
    </xf>
    <xf numFmtId="167" fontId="27" fillId="0" borderId="3" xfId="0" applyNumberFormat="1" applyFont="1" applyBorder="1" applyAlignment="1">
      <alignment horizontal="center" vertical="center" wrapText="1"/>
    </xf>
    <xf numFmtId="167" fontId="27" fillId="0" borderId="28" xfId="0" applyNumberFormat="1" applyFont="1" applyBorder="1" applyAlignment="1">
      <alignment horizontal="center" vertical="center" wrapText="1"/>
    </xf>
    <xf numFmtId="167" fontId="27" fillId="0" borderId="27" xfId="0" applyNumberFormat="1" applyFont="1" applyBorder="1" applyAlignment="1">
      <alignment horizontal="center" vertical="center" wrapText="1"/>
    </xf>
    <xf numFmtId="0" fontId="55" fillId="0" borderId="11" xfId="4" applyFont="1" applyBorder="1" applyAlignment="1">
      <alignment horizontal="left" vertical="center" wrapText="1"/>
    </xf>
    <xf numFmtId="0" fontId="27" fillId="0" borderId="3" xfId="4" applyFont="1" applyBorder="1" applyAlignment="1">
      <alignment horizontal="center" vertical="center" wrapText="1"/>
    </xf>
    <xf numFmtId="0" fontId="27" fillId="0" borderId="28" xfId="4" applyFont="1" applyBorder="1" applyAlignment="1">
      <alignment horizontal="center" vertical="center" wrapText="1"/>
    </xf>
    <xf numFmtId="0" fontId="27" fillId="0" borderId="27" xfId="4" applyFont="1" applyBorder="1" applyAlignment="1">
      <alignment horizontal="center" vertical="center" wrapText="1"/>
    </xf>
    <xf numFmtId="0" fontId="31" fillId="7" borderId="11" xfId="4" applyFont="1" applyFill="1" applyBorder="1" applyAlignment="1">
      <alignment horizontal="left" vertical="center"/>
    </xf>
    <xf numFmtId="0" fontId="33" fillId="7" borderId="11" xfId="4" applyFont="1" applyFill="1" applyBorder="1" applyAlignment="1">
      <alignment horizontal="left" vertical="center"/>
    </xf>
    <xf numFmtId="0" fontId="40" fillId="0" borderId="11" xfId="4" applyBorder="1" applyAlignment="1">
      <alignment horizontal="center" vertical="center" wrapText="1"/>
    </xf>
    <xf numFmtId="0" fontId="56" fillId="7" borderId="24" xfId="4" applyFont="1" applyFill="1" applyBorder="1" applyAlignment="1">
      <alignment horizontal="left" vertical="center" wrapText="1"/>
    </xf>
    <xf numFmtId="0" fontId="31" fillId="7" borderId="25" xfId="4" applyFont="1" applyFill="1" applyBorder="1" applyAlignment="1">
      <alignment horizontal="left" vertical="center"/>
    </xf>
    <xf numFmtId="0" fontId="31" fillId="7" borderId="26" xfId="4" applyFont="1" applyFill="1" applyBorder="1" applyAlignment="1">
      <alignment horizontal="left" vertical="center"/>
    </xf>
    <xf numFmtId="0" fontId="33" fillId="7" borderId="11" xfId="4" applyFont="1" applyFill="1" applyBorder="1" applyAlignment="1">
      <alignment horizontal="center" vertical="center"/>
    </xf>
    <xf numFmtId="4" fontId="0" fillId="0" borderId="3" xfId="0" applyNumberFormat="1" applyBorder="1" applyAlignment="1">
      <alignment horizontal="center" vertical="center"/>
    </xf>
    <xf numFmtId="4" fontId="0" fillId="0" borderId="27" xfId="0" applyNumberFormat="1" applyBorder="1" applyAlignment="1">
      <alignment horizontal="center" vertical="center"/>
    </xf>
    <xf numFmtId="169" fontId="27" fillId="0" borderId="3" xfId="7" applyNumberFormat="1" applyFont="1" applyBorder="1" applyAlignment="1">
      <alignment vertical="center" wrapText="1"/>
    </xf>
    <xf numFmtId="169" fontId="27" fillId="0" borderId="27" xfId="7" applyNumberFormat="1" applyFont="1" applyBorder="1" applyAlignment="1">
      <alignment vertical="center" wrapText="1"/>
    </xf>
    <xf numFmtId="0" fontId="34" fillId="0" borderId="11" xfId="0" applyFont="1" applyBorder="1" applyAlignment="1">
      <alignment horizontal="center" vertical="center"/>
    </xf>
    <xf numFmtId="0" fontId="31" fillId="0" borderId="11" xfId="0" applyFont="1" applyBorder="1" applyAlignment="1">
      <alignment horizontal="center" vertical="center"/>
    </xf>
    <xf numFmtId="168" fontId="34" fillId="0" borderId="11" xfId="0" applyNumberFormat="1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31" fillId="0" borderId="28" xfId="0" applyFont="1" applyBorder="1" applyAlignment="1">
      <alignment horizontal="center" vertical="center"/>
    </xf>
    <xf numFmtId="0" fontId="31" fillId="0" borderId="27" xfId="0" applyFont="1" applyBorder="1" applyAlignment="1">
      <alignment horizontal="center" vertical="center"/>
    </xf>
    <xf numFmtId="165" fontId="0" fillId="0" borderId="11" xfId="0" applyNumberFormat="1" applyBorder="1" applyAlignment="1">
      <alignment horizontal="center" vertical="center"/>
    </xf>
    <xf numFmtId="0" fontId="27" fillId="0" borderId="11" xfId="0" applyFont="1" applyBorder="1" applyAlignment="1">
      <alignment horizontal="left" vertical="top" wrapText="1"/>
    </xf>
    <xf numFmtId="0" fontId="15" fillId="0" borderId="11" xfId="0" applyFont="1" applyBorder="1" applyAlignment="1">
      <alignment horizontal="center" vertical="center"/>
    </xf>
    <xf numFmtId="0" fontId="34" fillId="0" borderId="11" xfId="0" applyFont="1" applyBorder="1" applyAlignment="1">
      <alignment horizontal="left" vertical="center" wrapText="1"/>
    </xf>
    <xf numFmtId="0" fontId="34" fillId="0" borderId="11" xfId="0" applyFont="1" applyBorder="1" applyAlignment="1">
      <alignment horizontal="left" vertical="center"/>
    </xf>
    <xf numFmtId="0" fontId="34" fillId="0" borderId="3" xfId="0" applyFont="1" applyBorder="1" applyAlignment="1">
      <alignment horizontal="center" vertical="center"/>
    </xf>
    <xf numFmtId="0" fontId="34" fillId="0" borderId="28" xfId="0" applyFont="1" applyBorder="1" applyAlignment="1">
      <alignment horizontal="center" vertical="center"/>
    </xf>
    <xf numFmtId="0" fontId="34" fillId="0" borderId="27" xfId="0" applyFont="1" applyBorder="1" applyAlignment="1">
      <alignment horizontal="center" vertical="center"/>
    </xf>
    <xf numFmtId="0" fontId="30" fillId="0" borderId="11" xfId="0" applyFont="1" applyBorder="1" applyAlignment="1">
      <alignment horizontal="left" vertical="center" wrapText="1"/>
    </xf>
    <xf numFmtId="166" fontId="0" fillId="0" borderId="3" xfId="0" applyNumberFormat="1" applyBorder="1" applyAlignment="1">
      <alignment horizontal="center" vertical="center"/>
    </xf>
    <xf numFmtId="166" fontId="0" fillId="0" borderId="27" xfId="0" applyNumberFormat="1" applyBorder="1" applyAlignment="1">
      <alignment horizontal="center" vertical="center"/>
    </xf>
    <xf numFmtId="0" fontId="26" fillId="0" borderId="3" xfId="0" applyFont="1" applyBorder="1" applyAlignment="1">
      <alignment horizontal="center" vertical="center"/>
    </xf>
    <xf numFmtId="0" fontId="26" fillId="0" borderId="28" xfId="0" applyFont="1" applyBorder="1" applyAlignment="1">
      <alignment horizontal="center" vertical="center"/>
    </xf>
    <xf numFmtId="0" fontId="26" fillId="0" borderId="27" xfId="0" applyFont="1" applyBorder="1" applyAlignment="1">
      <alignment horizontal="center" vertical="center"/>
    </xf>
    <xf numFmtId="0" fontId="26" fillId="7" borderId="11" xfId="0" applyFont="1" applyFill="1" applyBorder="1" applyAlignment="1">
      <alignment horizontal="left" vertical="center"/>
    </xf>
    <xf numFmtId="0" fontId="26" fillId="0" borderId="11" xfId="0" applyFont="1" applyBorder="1" applyAlignment="1">
      <alignment horizontal="left" vertical="center"/>
    </xf>
    <xf numFmtId="0" fontId="23" fillId="0" borderId="0" xfId="3" applyFont="1" applyBorder="1" applyAlignment="1">
      <alignment horizontal="center" vertical="center" wrapText="1"/>
    </xf>
    <xf numFmtId="0" fontId="32" fillId="0" borderId="0" xfId="3" applyFont="1" applyBorder="1" applyAlignment="1">
      <alignment horizontal="center" vertical="center" wrapText="1"/>
    </xf>
    <xf numFmtId="49" fontId="27" fillId="0" borderId="11" xfId="0" applyNumberFormat="1" applyFont="1" applyBorder="1" applyAlignment="1">
      <alignment horizontal="left" vertical="center" wrapText="1"/>
    </xf>
    <xf numFmtId="49" fontId="27" fillId="0" borderId="11" xfId="0" applyNumberFormat="1" applyFont="1" applyBorder="1" applyAlignment="1">
      <alignment horizontal="center" vertical="center" wrapText="1"/>
    </xf>
    <xf numFmtId="0" fontId="34" fillId="0" borderId="3" xfId="0" applyFont="1" applyBorder="1" applyAlignment="1">
      <alignment horizontal="left" vertical="center" wrapText="1"/>
    </xf>
    <xf numFmtId="0" fontId="34" fillId="0" borderId="28" xfId="0" applyFont="1" applyBorder="1" applyAlignment="1">
      <alignment horizontal="left" vertical="center" wrapText="1"/>
    </xf>
    <xf numFmtId="0" fontId="34" fillId="0" borderId="27" xfId="0" applyFont="1" applyBorder="1" applyAlignment="1">
      <alignment horizontal="left" vertical="center" wrapText="1"/>
    </xf>
    <xf numFmtId="0" fontId="34" fillId="0" borderId="3" xfId="0" applyFont="1" applyBorder="1" applyAlignment="1">
      <alignment horizontal="center" wrapText="1"/>
    </xf>
    <xf numFmtId="0" fontId="34" fillId="0" borderId="28" xfId="0" applyFont="1" applyBorder="1" applyAlignment="1">
      <alignment horizontal="center" wrapText="1"/>
    </xf>
    <xf numFmtId="0" fontId="34" fillId="0" borderId="27" xfId="0" applyFont="1" applyBorder="1" applyAlignment="1">
      <alignment horizontal="center" wrapText="1"/>
    </xf>
    <xf numFmtId="0" fontId="37" fillId="0" borderId="3" xfId="0" applyFont="1" applyBorder="1" applyAlignment="1">
      <alignment horizontal="left" vertical="center" wrapText="1"/>
    </xf>
    <xf numFmtId="0" fontId="37" fillId="0" borderId="27" xfId="0" applyFont="1" applyBorder="1" applyAlignment="1">
      <alignment horizontal="left" vertical="center" wrapText="1"/>
    </xf>
    <xf numFmtId="0" fontId="28" fillId="0" borderId="28" xfId="0" applyFont="1" applyBorder="1" applyAlignment="1">
      <alignment horizontal="left" vertical="center" wrapText="1"/>
    </xf>
    <xf numFmtId="0" fontId="28" fillId="0" borderId="27" xfId="0" applyFont="1" applyBorder="1" applyAlignment="1">
      <alignment horizontal="left" vertical="center" wrapText="1"/>
    </xf>
    <xf numFmtId="0" fontId="36" fillId="0" borderId="0" xfId="3" applyFont="1" applyBorder="1" applyAlignment="1">
      <alignment horizontal="center" vertical="center" wrapText="1"/>
    </xf>
    <xf numFmtId="49" fontId="27" fillId="0" borderId="11" xfId="0" applyNumberFormat="1" applyFont="1" applyBorder="1" applyAlignment="1">
      <alignment horizontal="left" vertical="top" wrapText="1"/>
    </xf>
    <xf numFmtId="4" fontId="27" fillId="0" borderId="11" xfId="0" applyNumberFormat="1" applyFont="1" applyBorder="1" applyAlignment="1">
      <alignment horizontal="center" vertical="center" wrapText="1"/>
    </xf>
    <xf numFmtId="168" fontId="27" fillId="0" borderId="3" xfId="0" applyNumberFormat="1" applyFont="1" applyBorder="1" applyAlignment="1">
      <alignment horizontal="center" vertical="center" wrapText="1"/>
    </xf>
    <xf numFmtId="168" fontId="27" fillId="0" borderId="28" xfId="0" applyNumberFormat="1" applyFont="1" applyBorder="1" applyAlignment="1">
      <alignment horizontal="center" vertical="center" wrapText="1"/>
    </xf>
    <xf numFmtId="168" fontId="27" fillId="0" borderId="27" xfId="0" applyNumberFormat="1" applyFont="1" applyBorder="1" applyAlignment="1">
      <alignment horizontal="center" vertical="center" wrapText="1"/>
    </xf>
    <xf numFmtId="170" fontId="27" fillId="0" borderId="3" xfId="0" applyNumberFormat="1" applyFont="1" applyBorder="1" applyAlignment="1">
      <alignment horizontal="center" vertical="center" wrapText="1"/>
    </xf>
    <xf numFmtId="170" fontId="27" fillId="0" borderId="28" xfId="0" applyNumberFormat="1" applyFont="1" applyBorder="1" applyAlignment="1">
      <alignment horizontal="center" vertical="center" wrapText="1"/>
    </xf>
    <xf numFmtId="170" fontId="27" fillId="0" borderId="27" xfId="0" applyNumberFormat="1" applyFont="1" applyBorder="1" applyAlignment="1">
      <alignment horizontal="center" vertical="center" wrapText="1"/>
    </xf>
    <xf numFmtId="1" fontId="27" fillId="0" borderId="3" xfId="0" applyNumberFormat="1" applyFont="1" applyBorder="1" applyAlignment="1">
      <alignment horizontal="center" vertical="center" wrapText="1"/>
    </xf>
    <xf numFmtId="1" fontId="27" fillId="0" borderId="28" xfId="0" applyNumberFormat="1" applyFont="1" applyBorder="1" applyAlignment="1">
      <alignment horizontal="center" vertical="center" wrapText="1"/>
    </xf>
    <xf numFmtId="1" fontId="27" fillId="0" borderId="27" xfId="0" applyNumberFormat="1" applyFont="1" applyBorder="1" applyAlignment="1">
      <alignment horizontal="center" vertical="center" wrapText="1"/>
    </xf>
    <xf numFmtId="0" fontId="32" fillId="0" borderId="23" xfId="3" applyFont="1" applyBorder="1" applyAlignment="1">
      <alignment horizontal="center" vertical="center"/>
    </xf>
    <xf numFmtId="0" fontId="34" fillId="0" borderId="11" xfId="0" applyFont="1" applyBorder="1" applyAlignment="1">
      <alignment horizontal="center" vertical="center" wrapText="1"/>
    </xf>
    <xf numFmtId="0" fontId="30" fillId="0" borderId="11" xfId="0" applyFont="1" applyBorder="1" applyAlignment="1">
      <alignment horizontal="left" vertical="top" wrapText="1"/>
    </xf>
    <xf numFmtId="0" fontId="34" fillId="0" borderId="11" xfId="0" applyFont="1" applyBorder="1" applyAlignment="1">
      <alignment horizontal="left" vertical="top" wrapText="1"/>
    </xf>
    <xf numFmtId="0" fontId="34" fillId="0" borderId="3" xfId="0" applyFont="1" applyBorder="1" applyAlignment="1">
      <alignment horizontal="center" vertical="center" wrapText="1"/>
    </xf>
    <xf numFmtId="0" fontId="34" fillId="0" borderId="28" xfId="0" applyFont="1" applyBorder="1" applyAlignment="1">
      <alignment horizontal="center" vertical="center" wrapText="1"/>
    </xf>
    <xf numFmtId="0" fontId="34" fillId="0" borderId="27" xfId="0" applyFont="1" applyBorder="1" applyAlignment="1">
      <alignment horizontal="center" vertical="center" wrapText="1"/>
    </xf>
  </cellXfs>
  <cellStyles count="9">
    <cellStyle name="Гиперссылка" xfId="1" builtinId="8"/>
    <cellStyle name="Заголовок 1 2" xfId="2" xr:uid="{00000000-0005-0000-0000-000001000000}"/>
    <cellStyle name="Заголовок 2" xfId="3" builtinId="17"/>
    <cellStyle name="Обычный" xfId="0" builtinId="0"/>
    <cellStyle name="Обычный 2" xfId="4" xr:uid="{00000000-0005-0000-0000-000004000000}"/>
    <cellStyle name="Обычный 4" xfId="5" xr:uid="{00000000-0005-0000-0000-000005000000}"/>
    <cellStyle name="Обычный 4 2" xfId="6" xr:uid="{00000000-0005-0000-0000-000006000000}"/>
    <cellStyle name="Финансовый" xfId="7" builtinId="3"/>
    <cellStyle name="常规_古德曼报价单101219" xfId="8" xr:uid="{00000000-0005-0000-0000-000008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jpg"/><Relationship Id="rId1" Type="http://schemas.openxmlformats.org/officeDocument/2006/relationships/hyperlink" Target="http://christmass.ru/index.php" TargetMode="Externa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jpg"/><Relationship Id="rId13" Type="http://schemas.openxmlformats.org/officeDocument/2006/relationships/image" Target="../media/image12.jpg"/><Relationship Id="rId18" Type="http://schemas.openxmlformats.org/officeDocument/2006/relationships/image" Target="../media/image17.png"/><Relationship Id="rId3" Type="http://schemas.openxmlformats.org/officeDocument/2006/relationships/image" Target="../media/image3.jpg"/><Relationship Id="rId7" Type="http://schemas.openxmlformats.org/officeDocument/2006/relationships/image" Target="../media/image6.png"/><Relationship Id="rId12" Type="http://schemas.openxmlformats.org/officeDocument/2006/relationships/image" Target="../media/image11.jpg"/><Relationship Id="rId17" Type="http://schemas.openxmlformats.org/officeDocument/2006/relationships/image" Target="../media/image16.jpg"/><Relationship Id="rId2" Type="http://schemas.openxmlformats.org/officeDocument/2006/relationships/hyperlink" Target="#&#1057;&#1086;&#1076;&#1077;&#1088;&#1078;&#1072;&#1085;&#1080;&#1077;!A1"/><Relationship Id="rId16" Type="http://schemas.openxmlformats.org/officeDocument/2006/relationships/image" Target="../media/image15.jpg"/><Relationship Id="rId20" Type="http://schemas.openxmlformats.org/officeDocument/2006/relationships/image" Target="../media/image19.jpg"/><Relationship Id="rId1" Type="http://schemas.openxmlformats.org/officeDocument/2006/relationships/image" Target="../media/image2.png"/><Relationship Id="rId6" Type="http://schemas.openxmlformats.org/officeDocument/2006/relationships/image" Target="../media/image5.png"/><Relationship Id="rId11" Type="http://schemas.openxmlformats.org/officeDocument/2006/relationships/image" Target="../media/image10.jpg"/><Relationship Id="rId5" Type="http://schemas.openxmlformats.org/officeDocument/2006/relationships/image" Target="../media/image4.jpg"/><Relationship Id="rId15" Type="http://schemas.openxmlformats.org/officeDocument/2006/relationships/image" Target="../media/image14.jpg"/><Relationship Id="rId10" Type="http://schemas.openxmlformats.org/officeDocument/2006/relationships/image" Target="../media/image9.jpg"/><Relationship Id="rId19" Type="http://schemas.openxmlformats.org/officeDocument/2006/relationships/image" Target="../media/image18.png"/><Relationship Id="rId4" Type="http://schemas.openxmlformats.org/officeDocument/2006/relationships/hyperlink" Target="http://christmass.ru/novelty.php?id=99" TargetMode="External"/><Relationship Id="rId9" Type="http://schemas.openxmlformats.org/officeDocument/2006/relationships/image" Target="../media/image8.png"/><Relationship Id="rId14" Type="http://schemas.openxmlformats.org/officeDocument/2006/relationships/image" Target="../media/image13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https://christmass.ru/girlyanda.php?id=126" TargetMode="External"/><Relationship Id="rId7" Type="http://schemas.openxmlformats.org/officeDocument/2006/relationships/image" Target="../media/image24.jpg"/><Relationship Id="rId2" Type="http://schemas.openxmlformats.org/officeDocument/2006/relationships/image" Target="../media/image20.jp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https://christmass.ru/item.php?entry=3321" TargetMode="External"/><Relationship Id="rId2" Type="http://schemas.openxmlformats.org/officeDocument/2006/relationships/image" Target="../media/image20.jpg"/><Relationship Id="rId1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26.jpg"/><Relationship Id="rId4" Type="http://schemas.openxmlformats.org/officeDocument/2006/relationships/image" Target="../media/image25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g"/><Relationship Id="rId3" Type="http://schemas.openxmlformats.org/officeDocument/2006/relationships/hyperlink" Target="https://christmass.ru/girlyanda.php?id=127" TargetMode="External"/><Relationship Id="rId7" Type="http://schemas.openxmlformats.org/officeDocument/2006/relationships/image" Target="../media/image30.jpg"/><Relationship Id="rId2" Type="http://schemas.openxmlformats.org/officeDocument/2006/relationships/image" Target="../media/image27.jp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29.jpg"/><Relationship Id="rId5" Type="http://schemas.openxmlformats.org/officeDocument/2006/relationships/image" Target="../media/image15.jpg"/><Relationship Id="rId4" Type="http://schemas.openxmlformats.org/officeDocument/2006/relationships/image" Target="../media/image28.jpg"/><Relationship Id="rId9" Type="http://schemas.openxmlformats.org/officeDocument/2006/relationships/image" Target="../media/image32.jp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hyperlink" Target="https://christmass.ru/item.php?entry=3200" TargetMode="External"/><Relationship Id="rId7" Type="http://schemas.openxmlformats.org/officeDocument/2006/relationships/image" Target="../media/image36.jpg"/><Relationship Id="rId2" Type="http://schemas.openxmlformats.org/officeDocument/2006/relationships/image" Target="../media/image20.jp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35.jpg"/><Relationship Id="rId5" Type="http://schemas.openxmlformats.org/officeDocument/2006/relationships/image" Target="../media/image34.jpg"/><Relationship Id="rId4" Type="http://schemas.openxmlformats.org/officeDocument/2006/relationships/image" Target="../media/image33.jp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9.jpg"/><Relationship Id="rId18" Type="http://schemas.openxmlformats.org/officeDocument/2006/relationships/image" Target="../media/image54.jpg"/><Relationship Id="rId26" Type="http://schemas.openxmlformats.org/officeDocument/2006/relationships/image" Target="../media/image62.jpg"/><Relationship Id="rId39" Type="http://schemas.openxmlformats.org/officeDocument/2006/relationships/image" Target="../media/image72.jpg"/><Relationship Id="rId21" Type="http://schemas.openxmlformats.org/officeDocument/2006/relationships/image" Target="../media/image57.jpg"/><Relationship Id="rId34" Type="http://schemas.openxmlformats.org/officeDocument/2006/relationships/image" Target="../media/image67.jpg"/><Relationship Id="rId42" Type="http://schemas.openxmlformats.org/officeDocument/2006/relationships/image" Target="../media/image75.png"/><Relationship Id="rId47" Type="http://schemas.openxmlformats.org/officeDocument/2006/relationships/image" Target="../media/image80.jpg"/><Relationship Id="rId50" Type="http://schemas.openxmlformats.org/officeDocument/2006/relationships/image" Target="../media/image83.jpg"/><Relationship Id="rId55" Type="http://schemas.openxmlformats.org/officeDocument/2006/relationships/image" Target="../media/image87.jpg"/><Relationship Id="rId7" Type="http://schemas.openxmlformats.org/officeDocument/2006/relationships/image" Target="../media/image43.jpg"/><Relationship Id="rId2" Type="http://schemas.openxmlformats.org/officeDocument/2006/relationships/image" Target="../media/image38.jpg"/><Relationship Id="rId16" Type="http://schemas.openxmlformats.org/officeDocument/2006/relationships/image" Target="../media/image52.jpg"/><Relationship Id="rId29" Type="http://schemas.openxmlformats.org/officeDocument/2006/relationships/hyperlink" Target="#&#1057;&#1086;&#1076;&#1077;&#1088;&#1078;&#1072;&#1085;&#1080;&#1077;!A1"/><Relationship Id="rId11" Type="http://schemas.openxmlformats.org/officeDocument/2006/relationships/image" Target="../media/image47.jpg"/><Relationship Id="rId24" Type="http://schemas.openxmlformats.org/officeDocument/2006/relationships/image" Target="../media/image60.jpg"/><Relationship Id="rId32" Type="http://schemas.openxmlformats.org/officeDocument/2006/relationships/image" Target="../media/image33.jpg"/><Relationship Id="rId37" Type="http://schemas.openxmlformats.org/officeDocument/2006/relationships/image" Target="../media/image70.jpg"/><Relationship Id="rId40" Type="http://schemas.openxmlformats.org/officeDocument/2006/relationships/image" Target="../media/image73.png"/><Relationship Id="rId45" Type="http://schemas.openxmlformats.org/officeDocument/2006/relationships/image" Target="../media/image78.jpg"/><Relationship Id="rId53" Type="http://schemas.openxmlformats.org/officeDocument/2006/relationships/image" Target="../media/image85.jpg"/><Relationship Id="rId5" Type="http://schemas.openxmlformats.org/officeDocument/2006/relationships/image" Target="../media/image41.jpg"/><Relationship Id="rId10" Type="http://schemas.openxmlformats.org/officeDocument/2006/relationships/image" Target="../media/image46.jpg"/><Relationship Id="rId19" Type="http://schemas.openxmlformats.org/officeDocument/2006/relationships/image" Target="../media/image55.jpg"/><Relationship Id="rId31" Type="http://schemas.openxmlformats.org/officeDocument/2006/relationships/hyperlink" Target="http://christmass.ru/girlyanda.php?id=46" TargetMode="External"/><Relationship Id="rId44" Type="http://schemas.openxmlformats.org/officeDocument/2006/relationships/image" Target="../media/image77.png"/><Relationship Id="rId52" Type="http://schemas.openxmlformats.org/officeDocument/2006/relationships/image" Target="../media/image84.jpg"/><Relationship Id="rId4" Type="http://schemas.openxmlformats.org/officeDocument/2006/relationships/image" Target="../media/image40.jpg"/><Relationship Id="rId9" Type="http://schemas.openxmlformats.org/officeDocument/2006/relationships/image" Target="../media/image45.jpg"/><Relationship Id="rId14" Type="http://schemas.openxmlformats.org/officeDocument/2006/relationships/image" Target="../media/image50.jpg"/><Relationship Id="rId22" Type="http://schemas.openxmlformats.org/officeDocument/2006/relationships/image" Target="../media/image58.jpg"/><Relationship Id="rId27" Type="http://schemas.openxmlformats.org/officeDocument/2006/relationships/image" Target="../media/image63.jpg"/><Relationship Id="rId30" Type="http://schemas.openxmlformats.org/officeDocument/2006/relationships/image" Target="../media/image65.jpg"/><Relationship Id="rId35" Type="http://schemas.openxmlformats.org/officeDocument/2006/relationships/image" Target="../media/image68.jpg"/><Relationship Id="rId43" Type="http://schemas.openxmlformats.org/officeDocument/2006/relationships/image" Target="../media/image76.jpg"/><Relationship Id="rId48" Type="http://schemas.openxmlformats.org/officeDocument/2006/relationships/image" Target="../media/image81.jpg"/><Relationship Id="rId8" Type="http://schemas.openxmlformats.org/officeDocument/2006/relationships/image" Target="../media/image44.jpg"/><Relationship Id="rId51" Type="http://schemas.openxmlformats.org/officeDocument/2006/relationships/image" Target="../media/image8.png"/><Relationship Id="rId3" Type="http://schemas.openxmlformats.org/officeDocument/2006/relationships/image" Target="../media/image39.jpg"/><Relationship Id="rId12" Type="http://schemas.openxmlformats.org/officeDocument/2006/relationships/image" Target="../media/image48.jpg"/><Relationship Id="rId17" Type="http://schemas.openxmlformats.org/officeDocument/2006/relationships/image" Target="../media/image53.jpg"/><Relationship Id="rId25" Type="http://schemas.openxmlformats.org/officeDocument/2006/relationships/image" Target="../media/image61.jpg"/><Relationship Id="rId33" Type="http://schemas.openxmlformats.org/officeDocument/2006/relationships/image" Target="../media/image66.jpg"/><Relationship Id="rId38" Type="http://schemas.openxmlformats.org/officeDocument/2006/relationships/image" Target="../media/image71.png"/><Relationship Id="rId46" Type="http://schemas.openxmlformats.org/officeDocument/2006/relationships/image" Target="../media/image79.jpg"/><Relationship Id="rId20" Type="http://schemas.openxmlformats.org/officeDocument/2006/relationships/image" Target="../media/image56.jpg"/><Relationship Id="rId41" Type="http://schemas.openxmlformats.org/officeDocument/2006/relationships/image" Target="../media/image74.jpg"/><Relationship Id="rId54" Type="http://schemas.openxmlformats.org/officeDocument/2006/relationships/image" Target="../media/image86.jpg"/><Relationship Id="rId1" Type="http://schemas.openxmlformats.org/officeDocument/2006/relationships/image" Target="../media/image37.jpg"/><Relationship Id="rId6" Type="http://schemas.openxmlformats.org/officeDocument/2006/relationships/image" Target="../media/image42.jpg"/><Relationship Id="rId15" Type="http://schemas.openxmlformats.org/officeDocument/2006/relationships/image" Target="../media/image51.jpg"/><Relationship Id="rId23" Type="http://schemas.openxmlformats.org/officeDocument/2006/relationships/image" Target="../media/image59.jpg"/><Relationship Id="rId28" Type="http://schemas.openxmlformats.org/officeDocument/2006/relationships/image" Target="../media/image64.jpg"/><Relationship Id="rId36" Type="http://schemas.openxmlformats.org/officeDocument/2006/relationships/image" Target="../media/image69.png"/><Relationship Id="rId49" Type="http://schemas.openxmlformats.org/officeDocument/2006/relationships/image" Target="../media/image82.jp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0.jpg"/><Relationship Id="rId18" Type="http://schemas.openxmlformats.org/officeDocument/2006/relationships/image" Target="../media/image20.jpg"/><Relationship Id="rId26" Type="http://schemas.openxmlformats.org/officeDocument/2006/relationships/image" Target="../media/image110.jpg"/><Relationship Id="rId39" Type="http://schemas.openxmlformats.org/officeDocument/2006/relationships/image" Target="../media/image123.jpg"/><Relationship Id="rId21" Type="http://schemas.openxmlformats.org/officeDocument/2006/relationships/image" Target="../media/image105.jpg"/><Relationship Id="rId34" Type="http://schemas.openxmlformats.org/officeDocument/2006/relationships/image" Target="../media/image118.png"/><Relationship Id="rId42" Type="http://schemas.openxmlformats.org/officeDocument/2006/relationships/image" Target="../media/image126.jpg"/><Relationship Id="rId47" Type="http://schemas.openxmlformats.org/officeDocument/2006/relationships/image" Target="../media/image131.jpg"/><Relationship Id="rId50" Type="http://schemas.openxmlformats.org/officeDocument/2006/relationships/image" Target="../media/image134.jpg"/><Relationship Id="rId55" Type="http://schemas.openxmlformats.org/officeDocument/2006/relationships/image" Target="../media/image138.jpg"/><Relationship Id="rId7" Type="http://schemas.openxmlformats.org/officeDocument/2006/relationships/image" Target="../media/image94.jpg"/><Relationship Id="rId2" Type="http://schemas.openxmlformats.org/officeDocument/2006/relationships/image" Target="../media/image89.jpg"/><Relationship Id="rId16" Type="http://schemas.openxmlformats.org/officeDocument/2006/relationships/image" Target="../media/image103.jpg"/><Relationship Id="rId29" Type="http://schemas.openxmlformats.org/officeDocument/2006/relationships/image" Target="../media/image113.png"/><Relationship Id="rId11" Type="http://schemas.openxmlformats.org/officeDocument/2006/relationships/image" Target="../media/image98.jpg"/><Relationship Id="rId24" Type="http://schemas.openxmlformats.org/officeDocument/2006/relationships/image" Target="../media/image108.png"/><Relationship Id="rId32" Type="http://schemas.openxmlformats.org/officeDocument/2006/relationships/image" Target="../media/image116.png"/><Relationship Id="rId37" Type="http://schemas.openxmlformats.org/officeDocument/2006/relationships/image" Target="../media/image121.jpg"/><Relationship Id="rId40" Type="http://schemas.openxmlformats.org/officeDocument/2006/relationships/image" Target="../media/image124.jpg"/><Relationship Id="rId45" Type="http://schemas.openxmlformats.org/officeDocument/2006/relationships/image" Target="../media/image129.png"/><Relationship Id="rId53" Type="http://schemas.openxmlformats.org/officeDocument/2006/relationships/image" Target="../media/image84.jpg"/><Relationship Id="rId5" Type="http://schemas.openxmlformats.org/officeDocument/2006/relationships/image" Target="../media/image92.jpg"/><Relationship Id="rId19" Type="http://schemas.openxmlformats.org/officeDocument/2006/relationships/hyperlink" Target="http://christmass.ru/girlyanda.php?id=48" TargetMode="External"/><Relationship Id="rId4" Type="http://schemas.openxmlformats.org/officeDocument/2006/relationships/image" Target="../media/image91.jpg"/><Relationship Id="rId9" Type="http://schemas.openxmlformats.org/officeDocument/2006/relationships/image" Target="../media/image96.jpg"/><Relationship Id="rId14" Type="http://schemas.openxmlformats.org/officeDocument/2006/relationships/image" Target="../media/image101.jpg"/><Relationship Id="rId22" Type="http://schemas.openxmlformats.org/officeDocument/2006/relationships/image" Target="../media/image106.jpg"/><Relationship Id="rId27" Type="http://schemas.openxmlformats.org/officeDocument/2006/relationships/image" Target="../media/image111.png"/><Relationship Id="rId30" Type="http://schemas.openxmlformats.org/officeDocument/2006/relationships/image" Target="../media/image114.png"/><Relationship Id="rId35" Type="http://schemas.openxmlformats.org/officeDocument/2006/relationships/image" Target="../media/image119.jpg"/><Relationship Id="rId43" Type="http://schemas.openxmlformats.org/officeDocument/2006/relationships/image" Target="../media/image127.jpg"/><Relationship Id="rId48" Type="http://schemas.openxmlformats.org/officeDocument/2006/relationships/image" Target="../media/image132.png"/><Relationship Id="rId56" Type="http://schemas.openxmlformats.org/officeDocument/2006/relationships/image" Target="../media/image139.jpg"/><Relationship Id="rId8" Type="http://schemas.openxmlformats.org/officeDocument/2006/relationships/image" Target="../media/image95.jpg"/><Relationship Id="rId51" Type="http://schemas.openxmlformats.org/officeDocument/2006/relationships/image" Target="../media/image135.jpg"/><Relationship Id="rId3" Type="http://schemas.openxmlformats.org/officeDocument/2006/relationships/image" Target="../media/image90.jpg"/><Relationship Id="rId12" Type="http://schemas.openxmlformats.org/officeDocument/2006/relationships/image" Target="../media/image99.jpg"/><Relationship Id="rId17" Type="http://schemas.openxmlformats.org/officeDocument/2006/relationships/hyperlink" Target="#&#1057;&#1086;&#1076;&#1077;&#1088;&#1078;&#1072;&#1085;&#1080;&#1077;!A1"/><Relationship Id="rId25" Type="http://schemas.openxmlformats.org/officeDocument/2006/relationships/image" Target="../media/image109.png"/><Relationship Id="rId33" Type="http://schemas.openxmlformats.org/officeDocument/2006/relationships/image" Target="../media/image117.png"/><Relationship Id="rId38" Type="http://schemas.openxmlformats.org/officeDocument/2006/relationships/image" Target="../media/image122.jpg"/><Relationship Id="rId46" Type="http://schemas.openxmlformats.org/officeDocument/2006/relationships/image" Target="../media/image130.jpg"/><Relationship Id="rId20" Type="http://schemas.openxmlformats.org/officeDocument/2006/relationships/image" Target="../media/image104.jpg"/><Relationship Id="rId41" Type="http://schemas.openxmlformats.org/officeDocument/2006/relationships/image" Target="../media/image125.jpg"/><Relationship Id="rId54" Type="http://schemas.openxmlformats.org/officeDocument/2006/relationships/image" Target="../media/image137.jpg"/><Relationship Id="rId1" Type="http://schemas.openxmlformats.org/officeDocument/2006/relationships/image" Target="../media/image88.jpg"/><Relationship Id="rId6" Type="http://schemas.openxmlformats.org/officeDocument/2006/relationships/image" Target="../media/image93.jpg"/><Relationship Id="rId15" Type="http://schemas.openxmlformats.org/officeDocument/2006/relationships/image" Target="../media/image102.jpg"/><Relationship Id="rId23" Type="http://schemas.openxmlformats.org/officeDocument/2006/relationships/image" Target="../media/image107.jpg"/><Relationship Id="rId28" Type="http://schemas.openxmlformats.org/officeDocument/2006/relationships/image" Target="../media/image112.png"/><Relationship Id="rId36" Type="http://schemas.openxmlformats.org/officeDocument/2006/relationships/image" Target="../media/image120.jpg"/><Relationship Id="rId49" Type="http://schemas.openxmlformats.org/officeDocument/2006/relationships/image" Target="../media/image133.jpg"/><Relationship Id="rId57" Type="http://schemas.openxmlformats.org/officeDocument/2006/relationships/image" Target="../media/image140.jpg"/><Relationship Id="rId10" Type="http://schemas.openxmlformats.org/officeDocument/2006/relationships/image" Target="../media/image97.jpg"/><Relationship Id="rId31" Type="http://schemas.openxmlformats.org/officeDocument/2006/relationships/image" Target="../media/image115.png"/><Relationship Id="rId44" Type="http://schemas.openxmlformats.org/officeDocument/2006/relationships/image" Target="../media/image128.png"/><Relationship Id="rId52" Type="http://schemas.openxmlformats.org/officeDocument/2006/relationships/image" Target="../media/image136.jp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5.jpg"/><Relationship Id="rId13" Type="http://schemas.openxmlformats.org/officeDocument/2006/relationships/image" Target="../media/image16.jpg"/><Relationship Id="rId18" Type="http://schemas.openxmlformats.org/officeDocument/2006/relationships/image" Target="../media/image154.png"/><Relationship Id="rId3" Type="http://schemas.openxmlformats.org/officeDocument/2006/relationships/image" Target="../media/image143.jpg"/><Relationship Id="rId21" Type="http://schemas.openxmlformats.org/officeDocument/2006/relationships/image" Target="../media/image157.png"/><Relationship Id="rId7" Type="http://schemas.openxmlformats.org/officeDocument/2006/relationships/hyperlink" Target="http://christmass.ru/girlyanda.php?id=97" TargetMode="External"/><Relationship Id="rId12" Type="http://schemas.openxmlformats.org/officeDocument/2006/relationships/image" Target="../media/image149.jpg"/><Relationship Id="rId17" Type="http://schemas.openxmlformats.org/officeDocument/2006/relationships/image" Target="../media/image153.png"/><Relationship Id="rId25" Type="http://schemas.openxmlformats.org/officeDocument/2006/relationships/image" Target="../media/image161.jpg"/><Relationship Id="rId2" Type="http://schemas.openxmlformats.org/officeDocument/2006/relationships/image" Target="../media/image142.jpg"/><Relationship Id="rId16" Type="http://schemas.openxmlformats.org/officeDocument/2006/relationships/image" Target="../media/image152.png"/><Relationship Id="rId20" Type="http://schemas.openxmlformats.org/officeDocument/2006/relationships/image" Target="../media/image156.jpg"/><Relationship Id="rId1" Type="http://schemas.openxmlformats.org/officeDocument/2006/relationships/image" Target="../media/image141.jpg"/><Relationship Id="rId6" Type="http://schemas.openxmlformats.org/officeDocument/2006/relationships/image" Target="../media/image20.jpg"/><Relationship Id="rId11" Type="http://schemas.openxmlformats.org/officeDocument/2006/relationships/image" Target="../media/image148.jpg"/><Relationship Id="rId24" Type="http://schemas.openxmlformats.org/officeDocument/2006/relationships/image" Target="../media/image160.jpg"/><Relationship Id="rId5" Type="http://schemas.openxmlformats.org/officeDocument/2006/relationships/hyperlink" Target="#&#1057;&#1086;&#1076;&#1077;&#1088;&#1078;&#1072;&#1085;&#1080;&#1077;!A1"/><Relationship Id="rId15" Type="http://schemas.openxmlformats.org/officeDocument/2006/relationships/image" Target="../media/image151.jpg"/><Relationship Id="rId23" Type="http://schemas.openxmlformats.org/officeDocument/2006/relationships/image" Target="../media/image159.jpg"/><Relationship Id="rId10" Type="http://schemas.openxmlformats.org/officeDocument/2006/relationships/image" Target="../media/image147.jpg"/><Relationship Id="rId19" Type="http://schemas.openxmlformats.org/officeDocument/2006/relationships/image" Target="../media/image155.png"/><Relationship Id="rId4" Type="http://schemas.openxmlformats.org/officeDocument/2006/relationships/image" Target="../media/image144.jpg"/><Relationship Id="rId9" Type="http://schemas.openxmlformats.org/officeDocument/2006/relationships/image" Target="../media/image146.jpg"/><Relationship Id="rId14" Type="http://schemas.openxmlformats.org/officeDocument/2006/relationships/image" Target="../media/image150.png"/><Relationship Id="rId22" Type="http://schemas.openxmlformats.org/officeDocument/2006/relationships/image" Target="../media/image158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jpg"/><Relationship Id="rId3" Type="http://schemas.openxmlformats.org/officeDocument/2006/relationships/hyperlink" Target="#&#1057;&#1086;&#1076;&#1077;&#1088;&#1078;&#1072;&#1085;&#1080;&#1077;!A1"/><Relationship Id="rId7" Type="http://schemas.openxmlformats.org/officeDocument/2006/relationships/image" Target="../media/image164.jpg"/><Relationship Id="rId2" Type="http://schemas.openxmlformats.org/officeDocument/2006/relationships/image" Target="../media/image163.jpg"/><Relationship Id="rId1" Type="http://schemas.openxmlformats.org/officeDocument/2006/relationships/image" Target="../media/image162.jpg"/><Relationship Id="rId6" Type="http://schemas.openxmlformats.org/officeDocument/2006/relationships/image" Target="../media/image33.jpg"/><Relationship Id="rId5" Type="http://schemas.openxmlformats.org/officeDocument/2006/relationships/hyperlink" Target="http://christmass.ru/girlyanda.php?id=107" TargetMode="External"/><Relationship Id="rId4" Type="http://schemas.openxmlformats.org/officeDocument/2006/relationships/image" Target="../media/image20.jp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9.jpg"/><Relationship Id="rId3" Type="http://schemas.openxmlformats.org/officeDocument/2006/relationships/image" Target="../media/image168.jpg"/><Relationship Id="rId7" Type="http://schemas.openxmlformats.org/officeDocument/2006/relationships/image" Target="../media/image33.jpg"/><Relationship Id="rId2" Type="http://schemas.openxmlformats.org/officeDocument/2006/relationships/image" Target="../media/image167.jpg"/><Relationship Id="rId1" Type="http://schemas.openxmlformats.org/officeDocument/2006/relationships/image" Target="../media/image166.jpg"/><Relationship Id="rId6" Type="http://schemas.openxmlformats.org/officeDocument/2006/relationships/hyperlink" Target="http://christmass.ru/girlyanda.php?id=111" TargetMode="External"/><Relationship Id="rId11" Type="http://schemas.openxmlformats.org/officeDocument/2006/relationships/image" Target="../media/image171.jpg"/><Relationship Id="rId5" Type="http://schemas.openxmlformats.org/officeDocument/2006/relationships/image" Target="../media/image20.jpg"/><Relationship Id="rId10" Type="http://schemas.openxmlformats.org/officeDocument/2006/relationships/image" Target="../media/image58.jpg"/><Relationship Id="rId4" Type="http://schemas.openxmlformats.org/officeDocument/2006/relationships/hyperlink" Target="#&#1057;&#1086;&#1076;&#1077;&#1088;&#1078;&#1072;&#1085;&#1080;&#1077;!A1"/><Relationship Id="rId9" Type="http://schemas.openxmlformats.org/officeDocument/2006/relationships/image" Target="../media/image170.jp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.jpg"/><Relationship Id="rId3" Type="http://schemas.openxmlformats.org/officeDocument/2006/relationships/image" Target="../media/image174.jpg"/><Relationship Id="rId7" Type="http://schemas.openxmlformats.org/officeDocument/2006/relationships/hyperlink" Target="http://christmass.ru/girlyanda.php?id=113" TargetMode="External"/><Relationship Id="rId2" Type="http://schemas.openxmlformats.org/officeDocument/2006/relationships/image" Target="../media/image173.jpg"/><Relationship Id="rId1" Type="http://schemas.openxmlformats.org/officeDocument/2006/relationships/image" Target="../media/image172.jpg"/><Relationship Id="rId6" Type="http://schemas.openxmlformats.org/officeDocument/2006/relationships/image" Target="../media/image20.jpg"/><Relationship Id="rId11" Type="http://schemas.openxmlformats.org/officeDocument/2006/relationships/image" Target="../media/image178.jpg"/><Relationship Id="rId5" Type="http://schemas.openxmlformats.org/officeDocument/2006/relationships/hyperlink" Target="#&#1057;&#1086;&#1076;&#1077;&#1088;&#1078;&#1072;&#1085;&#1080;&#1077;!A1"/><Relationship Id="rId10" Type="http://schemas.openxmlformats.org/officeDocument/2006/relationships/image" Target="../media/image177.jpg"/><Relationship Id="rId4" Type="http://schemas.openxmlformats.org/officeDocument/2006/relationships/image" Target="../media/image175.jpg"/><Relationship Id="rId9" Type="http://schemas.openxmlformats.org/officeDocument/2006/relationships/image" Target="../media/image176.jp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hyperlink" Target="http://christmass.ru/girlyanda.php?id=96" TargetMode="External"/><Relationship Id="rId2" Type="http://schemas.openxmlformats.org/officeDocument/2006/relationships/image" Target="../media/image20.jpg"/><Relationship Id="rId1" Type="http://schemas.openxmlformats.org/officeDocument/2006/relationships/hyperlink" Target="#&#1057;&#1086;&#1076;&#1077;&#1088;&#1078;&#1072;&#1085;&#1080;&#1077;!A1"/><Relationship Id="rId5" Type="http://schemas.openxmlformats.org/officeDocument/2006/relationships/image" Target="../media/image180.jpg"/><Relationship Id="rId4" Type="http://schemas.openxmlformats.org/officeDocument/2006/relationships/image" Target="../media/image179.jp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3.jpg"/><Relationship Id="rId13" Type="http://schemas.openxmlformats.org/officeDocument/2006/relationships/image" Target="../media/image188.png"/><Relationship Id="rId3" Type="http://schemas.openxmlformats.org/officeDocument/2006/relationships/hyperlink" Target="#&#1057;&#1086;&#1076;&#1077;&#1088;&#1078;&#1072;&#1085;&#1080;&#1077;!A1"/><Relationship Id="rId7" Type="http://schemas.openxmlformats.org/officeDocument/2006/relationships/image" Target="../media/image164.jpg"/><Relationship Id="rId12" Type="http://schemas.openxmlformats.org/officeDocument/2006/relationships/image" Target="../media/image187.jpg"/><Relationship Id="rId2" Type="http://schemas.openxmlformats.org/officeDocument/2006/relationships/image" Target="../media/image182.jpg"/><Relationship Id="rId1" Type="http://schemas.openxmlformats.org/officeDocument/2006/relationships/image" Target="../media/image181.jpg"/><Relationship Id="rId6" Type="http://schemas.openxmlformats.org/officeDocument/2006/relationships/image" Target="../media/image33.jpg"/><Relationship Id="rId11" Type="http://schemas.openxmlformats.org/officeDocument/2006/relationships/image" Target="../media/image186.jpg"/><Relationship Id="rId5" Type="http://schemas.openxmlformats.org/officeDocument/2006/relationships/hyperlink" Target="http://christmass.ru/girlyanda.php?id=43" TargetMode="External"/><Relationship Id="rId10" Type="http://schemas.openxmlformats.org/officeDocument/2006/relationships/image" Target="../media/image185.jpg"/><Relationship Id="rId4" Type="http://schemas.openxmlformats.org/officeDocument/2006/relationships/image" Target="../media/image20.jpg"/><Relationship Id="rId9" Type="http://schemas.openxmlformats.org/officeDocument/2006/relationships/image" Target="../media/image184.jp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2.jpg"/><Relationship Id="rId3" Type="http://schemas.openxmlformats.org/officeDocument/2006/relationships/image" Target="../media/image191.jpg"/><Relationship Id="rId7" Type="http://schemas.openxmlformats.org/officeDocument/2006/relationships/image" Target="../media/image33.jpg"/><Relationship Id="rId2" Type="http://schemas.openxmlformats.org/officeDocument/2006/relationships/image" Target="../media/image190.jpg"/><Relationship Id="rId1" Type="http://schemas.openxmlformats.org/officeDocument/2006/relationships/image" Target="../media/image189.jpg"/><Relationship Id="rId6" Type="http://schemas.openxmlformats.org/officeDocument/2006/relationships/hyperlink" Target="http://christmass.ru/girlyanda.php?id=106" TargetMode="External"/><Relationship Id="rId5" Type="http://schemas.openxmlformats.org/officeDocument/2006/relationships/image" Target="../media/image20.jpg"/><Relationship Id="rId4" Type="http://schemas.openxmlformats.org/officeDocument/2006/relationships/hyperlink" Target="#&#1057;&#1086;&#1076;&#1077;&#1088;&#1078;&#1072;&#1085;&#1080;&#1077;!A1"/><Relationship Id="rId9" Type="http://schemas.openxmlformats.org/officeDocument/2006/relationships/image" Target="../media/image193.jp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7.jpg"/><Relationship Id="rId13" Type="http://schemas.openxmlformats.org/officeDocument/2006/relationships/image" Target="../media/image202.jpg"/><Relationship Id="rId18" Type="http://schemas.openxmlformats.org/officeDocument/2006/relationships/image" Target="../media/image207.jpg"/><Relationship Id="rId3" Type="http://schemas.openxmlformats.org/officeDocument/2006/relationships/hyperlink" Target="http://christmass.ru/girlyanda.php?id=59" TargetMode="External"/><Relationship Id="rId21" Type="http://schemas.openxmlformats.org/officeDocument/2006/relationships/image" Target="../media/image210.png"/><Relationship Id="rId7" Type="http://schemas.openxmlformats.org/officeDocument/2006/relationships/image" Target="../media/image196.jpg"/><Relationship Id="rId12" Type="http://schemas.openxmlformats.org/officeDocument/2006/relationships/image" Target="../media/image201.jpg"/><Relationship Id="rId17" Type="http://schemas.openxmlformats.org/officeDocument/2006/relationships/image" Target="../media/image206.jpg"/><Relationship Id="rId25" Type="http://schemas.openxmlformats.org/officeDocument/2006/relationships/image" Target="../media/image212.jpg"/><Relationship Id="rId2" Type="http://schemas.openxmlformats.org/officeDocument/2006/relationships/image" Target="../media/image20.jpg"/><Relationship Id="rId16" Type="http://schemas.openxmlformats.org/officeDocument/2006/relationships/image" Target="../media/image205.jpg"/><Relationship Id="rId20" Type="http://schemas.openxmlformats.org/officeDocument/2006/relationships/image" Target="../media/image209.pn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195.jpg"/><Relationship Id="rId11" Type="http://schemas.openxmlformats.org/officeDocument/2006/relationships/image" Target="../media/image200.jpg"/><Relationship Id="rId24" Type="http://schemas.openxmlformats.org/officeDocument/2006/relationships/image" Target="../media/image17.png"/><Relationship Id="rId5" Type="http://schemas.openxmlformats.org/officeDocument/2006/relationships/image" Target="../media/image194.jpg"/><Relationship Id="rId15" Type="http://schemas.openxmlformats.org/officeDocument/2006/relationships/image" Target="../media/image204.jpg"/><Relationship Id="rId23" Type="http://schemas.openxmlformats.org/officeDocument/2006/relationships/image" Target="../media/image211.png"/><Relationship Id="rId10" Type="http://schemas.openxmlformats.org/officeDocument/2006/relationships/image" Target="../media/image199.jpg"/><Relationship Id="rId19" Type="http://schemas.openxmlformats.org/officeDocument/2006/relationships/image" Target="../media/image208.jpg"/><Relationship Id="rId4" Type="http://schemas.openxmlformats.org/officeDocument/2006/relationships/image" Target="../media/image104.jpg"/><Relationship Id="rId9" Type="http://schemas.openxmlformats.org/officeDocument/2006/relationships/image" Target="../media/image198.jpg"/><Relationship Id="rId14" Type="http://schemas.openxmlformats.org/officeDocument/2006/relationships/image" Target="../media/image203.jpg"/><Relationship Id="rId22" Type="http://schemas.openxmlformats.org/officeDocument/2006/relationships/image" Target="../media/image18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0.jpg"/><Relationship Id="rId13" Type="http://schemas.openxmlformats.org/officeDocument/2006/relationships/hyperlink" Target="#&#1057;&#1086;&#1076;&#1077;&#1088;&#1078;&#1072;&#1085;&#1080;&#1077;!A1"/><Relationship Id="rId18" Type="http://schemas.openxmlformats.org/officeDocument/2006/relationships/image" Target="../media/image226.jpg"/><Relationship Id="rId26" Type="http://schemas.openxmlformats.org/officeDocument/2006/relationships/image" Target="../media/image232.jpg"/><Relationship Id="rId3" Type="http://schemas.openxmlformats.org/officeDocument/2006/relationships/image" Target="../media/image215.jpg"/><Relationship Id="rId21" Type="http://schemas.openxmlformats.org/officeDocument/2006/relationships/image" Target="../media/image229.jpg"/><Relationship Id="rId7" Type="http://schemas.openxmlformats.org/officeDocument/2006/relationships/image" Target="../media/image219.jpg"/><Relationship Id="rId12" Type="http://schemas.openxmlformats.org/officeDocument/2006/relationships/image" Target="../media/image224.jpg"/><Relationship Id="rId17" Type="http://schemas.openxmlformats.org/officeDocument/2006/relationships/image" Target="../media/image225.png"/><Relationship Id="rId25" Type="http://schemas.openxmlformats.org/officeDocument/2006/relationships/image" Target="../media/image64.jpg"/><Relationship Id="rId2" Type="http://schemas.openxmlformats.org/officeDocument/2006/relationships/image" Target="../media/image214.jpg"/><Relationship Id="rId16" Type="http://schemas.openxmlformats.org/officeDocument/2006/relationships/image" Target="../media/image25.jpg"/><Relationship Id="rId20" Type="http://schemas.openxmlformats.org/officeDocument/2006/relationships/image" Target="../media/image228.jpg"/><Relationship Id="rId29" Type="http://schemas.openxmlformats.org/officeDocument/2006/relationships/image" Target="../media/image235.jpg"/><Relationship Id="rId1" Type="http://schemas.openxmlformats.org/officeDocument/2006/relationships/image" Target="../media/image213.jpg"/><Relationship Id="rId6" Type="http://schemas.openxmlformats.org/officeDocument/2006/relationships/image" Target="../media/image218.jpg"/><Relationship Id="rId11" Type="http://schemas.openxmlformats.org/officeDocument/2006/relationships/image" Target="../media/image223.jpg"/><Relationship Id="rId24" Type="http://schemas.openxmlformats.org/officeDocument/2006/relationships/image" Target="../media/image63.jpg"/><Relationship Id="rId5" Type="http://schemas.openxmlformats.org/officeDocument/2006/relationships/image" Target="../media/image217.jpg"/><Relationship Id="rId15" Type="http://schemas.openxmlformats.org/officeDocument/2006/relationships/hyperlink" Target="http://christmass.ru/girlyanda.php?id=78" TargetMode="External"/><Relationship Id="rId23" Type="http://schemas.openxmlformats.org/officeDocument/2006/relationships/image" Target="../media/image231.jpg"/><Relationship Id="rId28" Type="http://schemas.openxmlformats.org/officeDocument/2006/relationships/image" Target="../media/image234.jpg"/><Relationship Id="rId10" Type="http://schemas.openxmlformats.org/officeDocument/2006/relationships/image" Target="../media/image222.png"/><Relationship Id="rId19" Type="http://schemas.openxmlformats.org/officeDocument/2006/relationships/image" Target="../media/image227.jpg"/><Relationship Id="rId4" Type="http://schemas.openxmlformats.org/officeDocument/2006/relationships/image" Target="../media/image216.jpg"/><Relationship Id="rId9" Type="http://schemas.openxmlformats.org/officeDocument/2006/relationships/image" Target="../media/image221.jpg"/><Relationship Id="rId14" Type="http://schemas.openxmlformats.org/officeDocument/2006/relationships/image" Target="../media/image20.jpg"/><Relationship Id="rId22" Type="http://schemas.openxmlformats.org/officeDocument/2006/relationships/image" Target="../media/image230.jpg"/><Relationship Id="rId27" Type="http://schemas.openxmlformats.org/officeDocument/2006/relationships/image" Target="../media/image233.jp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0.jpg"/><Relationship Id="rId3" Type="http://schemas.openxmlformats.org/officeDocument/2006/relationships/image" Target="../media/image238.jpg"/><Relationship Id="rId7" Type="http://schemas.openxmlformats.org/officeDocument/2006/relationships/image" Target="../media/image239.jpg"/><Relationship Id="rId12" Type="http://schemas.openxmlformats.org/officeDocument/2006/relationships/image" Target="../media/image244.jpg"/><Relationship Id="rId2" Type="http://schemas.openxmlformats.org/officeDocument/2006/relationships/image" Target="../media/image237.jpg"/><Relationship Id="rId1" Type="http://schemas.openxmlformats.org/officeDocument/2006/relationships/image" Target="../media/image236.jpg"/><Relationship Id="rId6" Type="http://schemas.openxmlformats.org/officeDocument/2006/relationships/hyperlink" Target="http://christmass.ru/girlyanda.php?id=112" TargetMode="External"/><Relationship Id="rId11" Type="http://schemas.openxmlformats.org/officeDocument/2006/relationships/image" Target="../media/image243.jpg"/><Relationship Id="rId5" Type="http://schemas.openxmlformats.org/officeDocument/2006/relationships/image" Target="../media/image20.jpg"/><Relationship Id="rId10" Type="http://schemas.openxmlformats.org/officeDocument/2006/relationships/image" Target="../media/image242.jpg"/><Relationship Id="rId4" Type="http://schemas.openxmlformats.org/officeDocument/2006/relationships/hyperlink" Target="#&#1057;&#1086;&#1076;&#1077;&#1088;&#1078;&#1072;&#1085;&#1080;&#1077;!A1"/><Relationship Id="rId9" Type="http://schemas.openxmlformats.org/officeDocument/2006/relationships/image" Target="../media/image241.jpg"/></Relationships>
</file>

<file path=xl/drawings/_rels/drawing1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8.png"/><Relationship Id="rId21" Type="http://schemas.openxmlformats.org/officeDocument/2006/relationships/image" Target="../media/image263.png"/><Relationship Id="rId34" Type="http://schemas.openxmlformats.org/officeDocument/2006/relationships/image" Target="../media/image276.png"/><Relationship Id="rId42" Type="http://schemas.openxmlformats.org/officeDocument/2006/relationships/image" Target="../media/image284.png"/><Relationship Id="rId47" Type="http://schemas.openxmlformats.org/officeDocument/2006/relationships/image" Target="../media/image289.png"/><Relationship Id="rId50" Type="http://schemas.openxmlformats.org/officeDocument/2006/relationships/image" Target="../media/image292.png"/><Relationship Id="rId55" Type="http://schemas.openxmlformats.org/officeDocument/2006/relationships/image" Target="../media/image297.png"/><Relationship Id="rId63" Type="http://schemas.openxmlformats.org/officeDocument/2006/relationships/image" Target="../media/image305.png"/><Relationship Id="rId7" Type="http://schemas.openxmlformats.org/officeDocument/2006/relationships/image" Target="../media/image249.jpg"/><Relationship Id="rId2" Type="http://schemas.openxmlformats.org/officeDocument/2006/relationships/image" Target="../media/image20.jpg"/><Relationship Id="rId16" Type="http://schemas.openxmlformats.org/officeDocument/2006/relationships/image" Target="../media/image258.png"/><Relationship Id="rId29" Type="http://schemas.openxmlformats.org/officeDocument/2006/relationships/image" Target="../media/image271.png"/><Relationship Id="rId11" Type="http://schemas.openxmlformats.org/officeDocument/2006/relationships/image" Target="../media/image253.jpg"/><Relationship Id="rId24" Type="http://schemas.openxmlformats.org/officeDocument/2006/relationships/image" Target="../media/image266.png"/><Relationship Id="rId32" Type="http://schemas.openxmlformats.org/officeDocument/2006/relationships/image" Target="../media/image274.png"/><Relationship Id="rId37" Type="http://schemas.openxmlformats.org/officeDocument/2006/relationships/image" Target="../media/image279.png"/><Relationship Id="rId40" Type="http://schemas.openxmlformats.org/officeDocument/2006/relationships/image" Target="../media/image282.png"/><Relationship Id="rId45" Type="http://schemas.openxmlformats.org/officeDocument/2006/relationships/image" Target="../media/image287.png"/><Relationship Id="rId53" Type="http://schemas.openxmlformats.org/officeDocument/2006/relationships/image" Target="../media/image295.png"/><Relationship Id="rId58" Type="http://schemas.openxmlformats.org/officeDocument/2006/relationships/image" Target="../media/image300.png"/><Relationship Id="rId66" Type="http://schemas.openxmlformats.org/officeDocument/2006/relationships/image" Target="../media/image308.png"/><Relationship Id="rId5" Type="http://schemas.openxmlformats.org/officeDocument/2006/relationships/image" Target="../media/image247.jpg"/><Relationship Id="rId61" Type="http://schemas.openxmlformats.org/officeDocument/2006/relationships/image" Target="../media/image303.png"/><Relationship Id="rId19" Type="http://schemas.openxmlformats.org/officeDocument/2006/relationships/image" Target="../media/image261.png"/><Relationship Id="rId14" Type="http://schemas.openxmlformats.org/officeDocument/2006/relationships/image" Target="../media/image256.jpg"/><Relationship Id="rId22" Type="http://schemas.openxmlformats.org/officeDocument/2006/relationships/image" Target="../media/image264.png"/><Relationship Id="rId27" Type="http://schemas.openxmlformats.org/officeDocument/2006/relationships/image" Target="../media/image269.png"/><Relationship Id="rId30" Type="http://schemas.openxmlformats.org/officeDocument/2006/relationships/image" Target="../media/image272.png"/><Relationship Id="rId35" Type="http://schemas.openxmlformats.org/officeDocument/2006/relationships/image" Target="../media/image277.png"/><Relationship Id="rId43" Type="http://schemas.openxmlformats.org/officeDocument/2006/relationships/image" Target="../media/image285.png"/><Relationship Id="rId48" Type="http://schemas.openxmlformats.org/officeDocument/2006/relationships/image" Target="../media/image290.png"/><Relationship Id="rId56" Type="http://schemas.openxmlformats.org/officeDocument/2006/relationships/image" Target="../media/image298.png"/><Relationship Id="rId64" Type="http://schemas.openxmlformats.org/officeDocument/2006/relationships/image" Target="../media/image306.png"/><Relationship Id="rId8" Type="http://schemas.openxmlformats.org/officeDocument/2006/relationships/image" Target="../media/image250.jpg"/><Relationship Id="rId51" Type="http://schemas.openxmlformats.org/officeDocument/2006/relationships/image" Target="../media/image293.png"/><Relationship Id="rId3" Type="http://schemas.openxmlformats.org/officeDocument/2006/relationships/image" Target="../media/image245.jpg"/><Relationship Id="rId12" Type="http://schemas.openxmlformats.org/officeDocument/2006/relationships/image" Target="../media/image254.jpg"/><Relationship Id="rId17" Type="http://schemas.openxmlformats.org/officeDocument/2006/relationships/image" Target="../media/image259.png"/><Relationship Id="rId25" Type="http://schemas.openxmlformats.org/officeDocument/2006/relationships/image" Target="../media/image267.png"/><Relationship Id="rId33" Type="http://schemas.openxmlformats.org/officeDocument/2006/relationships/image" Target="../media/image275.png"/><Relationship Id="rId38" Type="http://schemas.openxmlformats.org/officeDocument/2006/relationships/image" Target="../media/image280.png"/><Relationship Id="rId46" Type="http://schemas.openxmlformats.org/officeDocument/2006/relationships/image" Target="../media/image288.png"/><Relationship Id="rId59" Type="http://schemas.openxmlformats.org/officeDocument/2006/relationships/image" Target="../media/image301.png"/><Relationship Id="rId20" Type="http://schemas.openxmlformats.org/officeDocument/2006/relationships/image" Target="../media/image262.png"/><Relationship Id="rId41" Type="http://schemas.openxmlformats.org/officeDocument/2006/relationships/image" Target="../media/image283.png"/><Relationship Id="rId54" Type="http://schemas.openxmlformats.org/officeDocument/2006/relationships/image" Target="../media/image296.png"/><Relationship Id="rId62" Type="http://schemas.openxmlformats.org/officeDocument/2006/relationships/image" Target="../media/image304.pn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248.jpg"/><Relationship Id="rId15" Type="http://schemas.openxmlformats.org/officeDocument/2006/relationships/image" Target="../media/image257.jpg"/><Relationship Id="rId23" Type="http://schemas.openxmlformats.org/officeDocument/2006/relationships/image" Target="../media/image265.png"/><Relationship Id="rId28" Type="http://schemas.openxmlformats.org/officeDocument/2006/relationships/image" Target="../media/image270.png"/><Relationship Id="rId36" Type="http://schemas.openxmlformats.org/officeDocument/2006/relationships/image" Target="../media/image278.png"/><Relationship Id="rId49" Type="http://schemas.openxmlformats.org/officeDocument/2006/relationships/image" Target="../media/image291.png"/><Relationship Id="rId57" Type="http://schemas.openxmlformats.org/officeDocument/2006/relationships/image" Target="../media/image299.png"/><Relationship Id="rId10" Type="http://schemas.openxmlformats.org/officeDocument/2006/relationships/image" Target="../media/image252.jpg"/><Relationship Id="rId31" Type="http://schemas.openxmlformats.org/officeDocument/2006/relationships/image" Target="../media/image273.png"/><Relationship Id="rId44" Type="http://schemas.openxmlformats.org/officeDocument/2006/relationships/image" Target="../media/image286.png"/><Relationship Id="rId52" Type="http://schemas.openxmlformats.org/officeDocument/2006/relationships/image" Target="../media/image294.png"/><Relationship Id="rId60" Type="http://schemas.openxmlformats.org/officeDocument/2006/relationships/image" Target="../media/image302.png"/><Relationship Id="rId65" Type="http://schemas.openxmlformats.org/officeDocument/2006/relationships/image" Target="../media/image307.png"/><Relationship Id="rId4" Type="http://schemas.openxmlformats.org/officeDocument/2006/relationships/image" Target="../media/image246.jpg"/><Relationship Id="rId9" Type="http://schemas.openxmlformats.org/officeDocument/2006/relationships/image" Target="../media/image251.jpg"/><Relationship Id="rId13" Type="http://schemas.openxmlformats.org/officeDocument/2006/relationships/image" Target="../media/image255.jpg"/><Relationship Id="rId18" Type="http://schemas.openxmlformats.org/officeDocument/2006/relationships/image" Target="../media/image260.png"/><Relationship Id="rId39" Type="http://schemas.openxmlformats.org/officeDocument/2006/relationships/image" Target="../media/image281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3.jpg"/><Relationship Id="rId13" Type="http://schemas.openxmlformats.org/officeDocument/2006/relationships/image" Target="../media/image318.jpg"/><Relationship Id="rId3" Type="http://schemas.openxmlformats.org/officeDocument/2006/relationships/hyperlink" Target="http://christmass.ru/girlyanda.php?id=108" TargetMode="External"/><Relationship Id="rId7" Type="http://schemas.openxmlformats.org/officeDocument/2006/relationships/image" Target="../media/image312.jpg"/><Relationship Id="rId12" Type="http://schemas.openxmlformats.org/officeDocument/2006/relationships/image" Target="../media/image317.jpg"/><Relationship Id="rId2" Type="http://schemas.openxmlformats.org/officeDocument/2006/relationships/image" Target="../media/image20.jp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311.jpg"/><Relationship Id="rId11" Type="http://schemas.openxmlformats.org/officeDocument/2006/relationships/image" Target="../media/image316.jpg"/><Relationship Id="rId5" Type="http://schemas.openxmlformats.org/officeDocument/2006/relationships/image" Target="../media/image310.jpg"/><Relationship Id="rId10" Type="http://schemas.openxmlformats.org/officeDocument/2006/relationships/image" Target="../media/image315.jpg"/><Relationship Id="rId4" Type="http://schemas.openxmlformats.org/officeDocument/2006/relationships/image" Target="../media/image309.jpg"/><Relationship Id="rId9" Type="http://schemas.openxmlformats.org/officeDocument/2006/relationships/image" Target="../media/image314.jp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1.jpg"/><Relationship Id="rId7" Type="http://schemas.openxmlformats.org/officeDocument/2006/relationships/image" Target="../media/image324.jpg"/><Relationship Id="rId2" Type="http://schemas.openxmlformats.org/officeDocument/2006/relationships/image" Target="../media/image320.jpg"/><Relationship Id="rId1" Type="http://schemas.openxmlformats.org/officeDocument/2006/relationships/image" Target="../media/image319.jpg"/><Relationship Id="rId6" Type="http://schemas.openxmlformats.org/officeDocument/2006/relationships/image" Target="../media/image323.jpg"/><Relationship Id="rId5" Type="http://schemas.openxmlformats.org/officeDocument/2006/relationships/hyperlink" Target="#&#1057;&#1086;&#1076;&#1077;&#1088;&#1078;&#1072;&#1085;&#1080;&#1077;!A1"/><Relationship Id="rId4" Type="http://schemas.openxmlformats.org/officeDocument/2006/relationships/image" Target="../media/image322.jp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1.jpg"/><Relationship Id="rId13" Type="http://schemas.openxmlformats.org/officeDocument/2006/relationships/image" Target="../media/image336.jpg"/><Relationship Id="rId18" Type="http://schemas.openxmlformats.org/officeDocument/2006/relationships/image" Target="../media/image341.jpg"/><Relationship Id="rId3" Type="http://schemas.openxmlformats.org/officeDocument/2006/relationships/image" Target="../media/image326.jpg"/><Relationship Id="rId21" Type="http://schemas.openxmlformats.org/officeDocument/2006/relationships/image" Target="../media/image344.jpg"/><Relationship Id="rId7" Type="http://schemas.openxmlformats.org/officeDocument/2006/relationships/image" Target="../media/image330.jpg"/><Relationship Id="rId12" Type="http://schemas.openxmlformats.org/officeDocument/2006/relationships/image" Target="../media/image335.jpg"/><Relationship Id="rId17" Type="http://schemas.openxmlformats.org/officeDocument/2006/relationships/image" Target="../media/image340.jpg"/><Relationship Id="rId2" Type="http://schemas.openxmlformats.org/officeDocument/2006/relationships/image" Target="../media/image325.jpg"/><Relationship Id="rId16" Type="http://schemas.openxmlformats.org/officeDocument/2006/relationships/image" Target="../media/image339.jpg"/><Relationship Id="rId20" Type="http://schemas.openxmlformats.org/officeDocument/2006/relationships/image" Target="../media/image343.jpg"/><Relationship Id="rId1" Type="http://schemas.openxmlformats.org/officeDocument/2006/relationships/hyperlink" Target="#&#1057;&#1086;&#1076;&#1077;&#1088;&#1078;&#1072;&#1085;&#1080;&#1077;!A1"/><Relationship Id="rId6" Type="http://schemas.openxmlformats.org/officeDocument/2006/relationships/image" Target="../media/image329.jpg"/><Relationship Id="rId11" Type="http://schemas.openxmlformats.org/officeDocument/2006/relationships/image" Target="../media/image334.jpg"/><Relationship Id="rId24" Type="http://schemas.openxmlformats.org/officeDocument/2006/relationships/image" Target="../media/image347.jpg"/><Relationship Id="rId5" Type="http://schemas.openxmlformats.org/officeDocument/2006/relationships/image" Target="../media/image328.jpg"/><Relationship Id="rId15" Type="http://schemas.openxmlformats.org/officeDocument/2006/relationships/image" Target="../media/image338.jpg"/><Relationship Id="rId23" Type="http://schemas.openxmlformats.org/officeDocument/2006/relationships/image" Target="../media/image346.jpg"/><Relationship Id="rId10" Type="http://schemas.openxmlformats.org/officeDocument/2006/relationships/image" Target="../media/image333.jpg"/><Relationship Id="rId19" Type="http://schemas.openxmlformats.org/officeDocument/2006/relationships/image" Target="../media/image342.jpg"/><Relationship Id="rId4" Type="http://schemas.openxmlformats.org/officeDocument/2006/relationships/image" Target="../media/image327.jpg"/><Relationship Id="rId9" Type="http://schemas.openxmlformats.org/officeDocument/2006/relationships/image" Target="../media/image332.jpg"/><Relationship Id="rId14" Type="http://schemas.openxmlformats.org/officeDocument/2006/relationships/image" Target="../media/image337.jpg"/><Relationship Id="rId22" Type="http://schemas.openxmlformats.org/officeDocument/2006/relationships/image" Target="../media/image345.jpg"/></Relationships>
</file>

<file path=xl/drawings/_rels/drawing2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71.png"/><Relationship Id="rId21" Type="http://schemas.openxmlformats.org/officeDocument/2006/relationships/image" Target="../media/image366.png"/><Relationship Id="rId42" Type="http://schemas.openxmlformats.org/officeDocument/2006/relationships/image" Target="../media/image299.png"/><Relationship Id="rId47" Type="http://schemas.openxmlformats.org/officeDocument/2006/relationships/image" Target="../media/image304.png"/><Relationship Id="rId63" Type="http://schemas.openxmlformats.org/officeDocument/2006/relationships/image" Target="../media/image269.png"/><Relationship Id="rId68" Type="http://schemas.openxmlformats.org/officeDocument/2006/relationships/image" Target="../media/image274.png"/><Relationship Id="rId16" Type="http://schemas.openxmlformats.org/officeDocument/2006/relationships/image" Target="../media/image361.png"/><Relationship Id="rId11" Type="http://schemas.openxmlformats.org/officeDocument/2006/relationships/image" Target="../media/image356.png"/><Relationship Id="rId32" Type="http://schemas.openxmlformats.org/officeDocument/2006/relationships/image" Target="../media/image289.png"/><Relationship Id="rId37" Type="http://schemas.openxmlformats.org/officeDocument/2006/relationships/image" Target="../media/image294.png"/><Relationship Id="rId53" Type="http://schemas.openxmlformats.org/officeDocument/2006/relationships/image" Target="../media/image325.jpg"/><Relationship Id="rId58" Type="http://schemas.openxmlformats.org/officeDocument/2006/relationships/image" Target="../media/image264.png"/><Relationship Id="rId74" Type="http://schemas.openxmlformats.org/officeDocument/2006/relationships/image" Target="../media/image280.png"/><Relationship Id="rId79" Type="http://schemas.openxmlformats.org/officeDocument/2006/relationships/image" Target="../media/image285.png"/><Relationship Id="rId5" Type="http://schemas.openxmlformats.org/officeDocument/2006/relationships/image" Target="../media/image350.png"/><Relationship Id="rId61" Type="http://schemas.openxmlformats.org/officeDocument/2006/relationships/image" Target="../media/image267.png"/><Relationship Id="rId82" Type="http://schemas.openxmlformats.org/officeDocument/2006/relationships/image" Target="../media/image288.png"/><Relationship Id="rId19" Type="http://schemas.openxmlformats.org/officeDocument/2006/relationships/image" Target="../media/image364.png"/><Relationship Id="rId14" Type="http://schemas.openxmlformats.org/officeDocument/2006/relationships/image" Target="../media/image359.png"/><Relationship Id="rId22" Type="http://schemas.openxmlformats.org/officeDocument/2006/relationships/image" Target="../media/image367.png"/><Relationship Id="rId27" Type="http://schemas.openxmlformats.org/officeDocument/2006/relationships/image" Target="../media/image372.png"/><Relationship Id="rId30" Type="http://schemas.openxmlformats.org/officeDocument/2006/relationships/image" Target="../media/image375.png"/><Relationship Id="rId35" Type="http://schemas.openxmlformats.org/officeDocument/2006/relationships/image" Target="../media/image292.png"/><Relationship Id="rId43" Type="http://schemas.openxmlformats.org/officeDocument/2006/relationships/image" Target="../media/image300.png"/><Relationship Id="rId48" Type="http://schemas.openxmlformats.org/officeDocument/2006/relationships/image" Target="../media/image305.png"/><Relationship Id="rId56" Type="http://schemas.openxmlformats.org/officeDocument/2006/relationships/image" Target="../media/image262.png"/><Relationship Id="rId64" Type="http://schemas.openxmlformats.org/officeDocument/2006/relationships/image" Target="../media/image270.png"/><Relationship Id="rId69" Type="http://schemas.openxmlformats.org/officeDocument/2006/relationships/image" Target="../media/image275.png"/><Relationship Id="rId77" Type="http://schemas.openxmlformats.org/officeDocument/2006/relationships/image" Target="../media/image283.png"/><Relationship Id="rId8" Type="http://schemas.openxmlformats.org/officeDocument/2006/relationships/image" Target="../media/image353.png"/><Relationship Id="rId51" Type="http://schemas.openxmlformats.org/officeDocument/2006/relationships/image" Target="../media/image308.png"/><Relationship Id="rId72" Type="http://schemas.openxmlformats.org/officeDocument/2006/relationships/image" Target="../media/image278.png"/><Relationship Id="rId80" Type="http://schemas.openxmlformats.org/officeDocument/2006/relationships/image" Target="../media/image286.png"/><Relationship Id="rId3" Type="http://schemas.openxmlformats.org/officeDocument/2006/relationships/image" Target="../media/image260.png"/><Relationship Id="rId12" Type="http://schemas.openxmlformats.org/officeDocument/2006/relationships/image" Target="../media/image357.png"/><Relationship Id="rId17" Type="http://schemas.openxmlformats.org/officeDocument/2006/relationships/image" Target="../media/image362.png"/><Relationship Id="rId25" Type="http://schemas.openxmlformats.org/officeDocument/2006/relationships/image" Target="../media/image370.png"/><Relationship Id="rId33" Type="http://schemas.openxmlformats.org/officeDocument/2006/relationships/image" Target="../media/image290.png"/><Relationship Id="rId38" Type="http://schemas.openxmlformats.org/officeDocument/2006/relationships/image" Target="../media/image295.png"/><Relationship Id="rId46" Type="http://schemas.openxmlformats.org/officeDocument/2006/relationships/image" Target="../media/image303.png"/><Relationship Id="rId59" Type="http://schemas.openxmlformats.org/officeDocument/2006/relationships/image" Target="../media/image265.png"/><Relationship Id="rId67" Type="http://schemas.openxmlformats.org/officeDocument/2006/relationships/image" Target="../media/image273.png"/><Relationship Id="rId20" Type="http://schemas.openxmlformats.org/officeDocument/2006/relationships/image" Target="../media/image365.png"/><Relationship Id="rId41" Type="http://schemas.openxmlformats.org/officeDocument/2006/relationships/image" Target="../media/image298.png"/><Relationship Id="rId54" Type="http://schemas.openxmlformats.org/officeDocument/2006/relationships/image" Target="../media/image259.png"/><Relationship Id="rId62" Type="http://schemas.openxmlformats.org/officeDocument/2006/relationships/image" Target="../media/image268.png"/><Relationship Id="rId70" Type="http://schemas.openxmlformats.org/officeDocument/2006/relationships/image" Target="../media/image276.png"/><Relationship Id="rId75" Type="http://schemas.openxmlformats.org/officeDocument/2006/relationships/image" Target="../media/image281.png"/><Relationship Id="rId1" Type="http://schemas.openxmlformats.org/officeDocument/2006/relationships/image" Target="../media/image258.png"/><Relationship Id="rId6" Type="http://schemas.openxmlformats.org/officeDocument/2006/relationships/image" Target="../media/image351.png"/><Relationship Id="rId15" Type="http://schemas.openxmlformats.org/officeDocument/2006/relationships/image" Target="../media/image360.png"/><Relationship Id="rId23" Type="http://schemas.openxmlformats.org/officeDocument/2006/relationships/image" Target="../media/image368.png"/><Relationship Id="rId28" Type="http://schemas.openxmlformats.org/officeDocument/2006/relationships/image" Target="../media/image373.png"/><Relationship Id="rId36" Type="http://schemas.openxmlformats.org/officeDocument/2006/relationships/image" Target="../media/image293.png"/><Relationship Id="rId49" Type="http://schemas.openxmlformats.org/officeDocument/2006/relationships/image" Target="../media/image306.png"/><Relationship Id="rId57" Type="http://schemas.openxmlformats.org/officeDocument/2006/relationships/image" Target="../media/image263.png"/><Relationship Id="rId10" Type="http://schemas.openxmlformats.org/officeDocument/2006/relationships/image" Target="../media/image355.png"/><Relationship Id="rId31" Type="http://schemas.openxmlformats.org/officeDocument/2006/relationships/image" Target="../media/image376.png"/><Relationship Id="rId44" Type="http://schemas.openxmlformats.org/officeDocument/2006/relationships/image" Target="../media/image301.png"/><Relationship Id="rId52" Type="http://schemas.openxmlformats.org/officeDocument/2006/relationships/hyperlink" Target="#&#1057;&#1086;&#1076;&#1077;&#1088;&#1078;&#1072;&#1085;&#1080;&#1077;!A1"/><Relationship Id="rId60" Type="http://schemas.openxmlformats.org/officeDocument/2006/relationships/image" Target="../media/image266.png"/><Relationship Id="rId65" Type="http://schemas.openxmlformats.org/officeDocument/2006/relationships/image" Target="../media/image271.png"/><Relationship Id="rId73" Type="http://schemas.openxmlformats.org/officeDocument/2006/relationships/image" Target="../media/image279.png"/><Relationship Id="rId78" Type="http://schemas.openxmlformats.org/officeDocument/2006/relationships/image" Target="../media/image284.png"/><Relationship Id="rId81" Type="http://schemas.openxmlformats.org/officeDocument/2006/relationships/image" Target="../media/image287.png"/><Relationship Id="rId4" Type="http://schemas.openxmlformats.org/officeDocument/2006/relationships/image" Target="../media/image349.png"/><Relationship Id="rId9" Type="http://schemas.openxmlformats.org/officeDocument/2006/relationships/image" Target="../media/image354.png"/><Relationship Id="rId13" Type="http://schemas.openxmlformats.org/officeDocument/2006/relationships/image" Target="../media/image358.png"/><Relationship Id="rId18" Type="http://schemas.openxmlformats.org/officeDocument/2006/relationships/image" Target="../media/image363.png"/><Relationship Id="rId39" Type="http://schemas.openxmlformats.org/officeDocument/2006/relationships/image" Target="../media/image296.png"/><Relationship Id="rId34" Type="http://schemas.openxmlformats.org/officeDocument/2006/relationships/image" Target="../media/image291.png"/><Relationship Id="rId50" Type="http://schemas.openxmlformats.org/officeDocument/2006/relationships/image" Target="../media/image307.png"/><Relationship Id="rId55" Type="http://schemas.openxmlformats.org/officeDocument/2006/relationships/image" Target="../media/image261.png"/><Relationship Id="rId76" Type="http://schemas.openxmlformats.org/officeDocument/2006/relationships/image" Target="../media/image282.png"/><Relationship Id="rId7" Type="http://schemas.openxmlformats.org/officeDocument/2006/relationships/image" Target="../media/image352.png"/><Relationship Id="rId71" Type="http://schemas.openxmlformats.org/officeDocument/2006/relationships/image" Target="../media/image277.png"/><Relationship Id="rId2" Type="http://schemas.openxmlformats.org/officeDocument/2006/relationships/image" Target="../media/image348.png"/><Relationship Id="rId29" Type="http://schemas.openxmlformats.org/officeDocument/2006/relationships/image" Target="../media/image374.png"/><Relationship Id="rId24" Type="http://schemas.openxmlformats.org/officeDocument/2006/relationships/image" Target="../media/image369.png"/><Relationship Id="rId40" Type="http://schemas.openxmlformats.org/officeDocument/2006/relationships/image" Target="../media/image297.png"/><Relationship Id="rId45" Type="http://schemas.openxmlformats.org/officeDocument/2006/relationships/image" Target="../media/image302.png"/><Relationship Id="rId66" Type="http://schemas.openxmlformats.org/officeDocument/2006/relationships/image" Target="../media/image2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</xdr:colOff>
      <xdr:row>0</xdr:row>
      <xdr:rowOff>63500</xdr:rowOff>
    </xdr:from>
    <xdr:to>
      <xdr:col>3</xdr:col>
      <xdr:colOff>165100</xdr:colOff>
      <xdr:row>1</xdr:row>
      <xdr:rowOff>495299</xdr:rowOff>
    </xdr:to>
    <xdr:pic>
      <xdr:nvPicPr>
        <xdr:cNvPr id="70087" name="Рисунок 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C711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54000" y="63500"/>
          <a:ext cx="2032000" cy="9271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0</xdr:row>
      <xdr:rowOff>266700</xdr:rowOff>
    </xdr:from>
    <xdr:ext cx="209809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 bwMode="auto">
        <a:xfrm>
          <a:off x="217170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 editAs="oneCell">
    <xdr:from>
      <xdr:col>0</xdr:col>
      <xdr:colOff>0</xdr:colOff>
      <xdr:row>1</xdr:row>
      <xdr:rowOff>0</xdr:rowOff>
    </xdr:from>
    <xdr:to>
      <xdr:col>0</xdr:col>
      <xdr:colOff>571500</xdr:colOff>
      <xdr:row>1</xdr:row>
      <xdr:rowOff>0</xdr:rowOff>
    </xdr:to>
    <xdr:pic>
      <xdr:nvPicPr>
        <xdr:cNvPr id="397461" name="Picture 25">
          <a:extLst>
            <a:ext uri="{FF2B5EF4-FFF2-40B4-BE49-F238E27FC236}">
              <a16:creationId xmlns:a16="http://schemas.microsoft.com/office/drawing/2014/main" id="{00000000-0008-0000-0100-00009510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0" y="774700"/>
          <a:ext cx="57150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25400</xdr:colOff>
      <xdr:row>0</xdr:row>
      <xdr:rowOff>0</xdr:rowOff>
    </xdr:from>
    <xdr:to>
      <xdr:col>0</xdr:col>
      <xdr:colOff>1390650</xdr:colOff>
      <xdr:row>1</xdr:row>
      <xdr:rowOff>0</xdr:rowOff>
    </xdr:to>
    <xdr:pic>
      <xdr:nvPicPr>
        <xdr:cNvPr id="397462" name="Рисунок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96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5400" y="0"/>
          <a:ext cx="1498600" cy="774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203200</xdr:colOff>
      <xdr:row>0</xdr:row>
      <xdr:rowOff>101600</xdr:rowOff>
    </xdr:from>
    <xdr:to>
      <xdr:col>9</xdr:col>
      <xdr:colOff>0</xdr:colOff>
      <xdr:row>0</xdr:row>
      <xdr:rowOff>711200</xdr:rowOff>
    </xdr:to>
    <xdr:pic>
      <xdr:nvPicPr>
        <xdr:cNvPr id="397463" name="Рисунок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97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9423400" y="101600"/>
          <a:ext cx="1254125" cy="6096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784225</xdr:colOff>
      <xdr:row>0</xdr:row>
      <xdr:rowOff>0</xdr:rowOff>
    </xdr:from>
    <xdr:ext cx="3341819" cy="908765"/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 bwMode="auto">
        <a:xfrm>
          <a:off x="4524375" y="0"/>
          <a:ext cx="3127771" cy="90487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48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 НОВИНКИ И ЭКСКЛЮЗИВ !</a:t>
          </a:r>
          <a:endParaRPr/>
        </a:p>
      </xdr:txBody>
    </xdr:sp>
    <xdr:clientData/>
  </xdr:oneCellAnchor>
  <xdr:twoCellAnchor editAs="oneCell">
    <xdr:from>
      <xdr:col>0</xdr:col>
      <xdr:colOff>0</xdr:colOff>
      <xdr:row>1</xdr:row>
      <xdr:rowOff>0</xdr:rowOff>
    </xdr:from>
    <xdr:to>
      <xdr:col>0</xdr:col>
      <xdr:colOff>571500</xdr:colOff>
      <xdr:row>1</xdr:row>
      <xdr:rowOff>0</xdr:rowOff>
    </xdr:to>
    <xdr:pic>
      <xdr:nvPicPr>
        <xdr:cNvPr id="397465" name="Picture 25">
          <a:extLst>
            <a:ext uri="{FF2B5EF4-FFF2-40B4-BE49-F238E27FC236}">
              <a16:creationId xmlns:a16="http://schemas.microsoft.com/office/drawing/2014/main" id="{00000000-0008-0000-0100-00009910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0" y="774700"/>
          <a:ext cx="57150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50800</xdr:colOff>
      <xdr:row>71</xdr:row>
      <xdr:rowOff>736600</xdr:rowOff>
    </xdr:from>
    <xdr:to>
      <xdr:col>5</xdr:col>
      <xdr:colOff>0</xdr:colOff>
      <xdr:row>71</xdr:row>
      <xdr:rowOff>990599</xdr:rowOff>
    </xdr:to>
    <xdr:pic>
      <xdr:nvPicPr>
        <xdr:cNvPr id="397485" name="Рисунок 4">
          <a:extLst>
            <a:ext uri="{FF2B5EF4-FFF2-40B4-BE49-F238E27FC236}">
              <a16:creationId xmlns:a16="http://schemas.microsoft.com/office/drawing/2014/main" id="{00000000-0008-0000-0100-0000AD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667500" y="40513000"/>
          <a:ext cx="1816100" cy="254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1784350</xdr:colOff>
      <xdr:row>71</xdr:row>
      <xdr:rowOff>438150</xdr:rowOff>
    </xdr:from>
    <xdr:to>
      <xdr:col>3</xdr:col>
      <xdr:colOff>1784350</xdr:colOff>
      <xdr:row>71</xdr:row>
      <xdr:rowOff>857360</xdr:rowOff>
    </xdr:to>
    <xdr:sp macro="" textlink="">
      <xdr:nvSpPr>
        <xdr:cNvPr id="66" name="shape138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/>
      </xdr:nvSpPr>
      <xdr:spPr bwMode="auto">
        <a:xfrm>
          <a:off x="5372100" y="65551050"/>
          <a:ext cx="0" cy="4094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4</xdr:col>
      <xdr:colOff>76200</xdr:colOff>
      <xdr:row>72</xdr:row>
      <xdr:rowOff>152400</xdr:rowOff>
    </xdr:from>
    <xdr:to>
      <xdr:col>5</xdr:col>
      <xdr:colOff>3175</xdr:colOff>
      <xdr:row>76</xdr:row>
      <xdr:rowOff>25400</xdr:rowOff>
    </xdr:to>
    <xdr:pic>
      <xdr:nvPicPr>
        <xdr:cNvPr id="397487" name="Рисунок 7">
          <a:extLst>
            <a:ext uri="{FF2B5EF4-FFF2-40B4-BE49-F238E27FC236}">
              <a16:creationId xmlns:a16="http://schemas.microsoft.com/office/drawing/2014/main" id="{00000000-0008-0000-0100-0000AF10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692900" y="41605200"/>
          <a:ext cx="1765300" cy="63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50800</xdr:colOff>
      <xdr:row>90</xdr:row>
      <xdr:rowOff>177800</xdr:rowOff>
    </xdr:from>
    <xdr:to>
      <xdr:col>5</xdr:col>
      <xdr:colOff>3175</xdr:colOff>
      <xdr:row>98</xdr:row>
      <xdr:rowOff>0</xdr:rowOff>
    </xdr:to>
    <xdr:pic>
      <xdr:nvPicPr>
        <xdr:cNvPr id="397488" name="Рисунок 5">
          <a:extLst>
            <a:ext uri="{FF2B5EF4-FFF2-40B4-BE49-F238E27FC236}">
              <a16:creationId xmlns:a16="http://schemas.microsoft.com/office/drawing/2014/main" id="{00000000-0008-0000-0100-0000B010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667500" y="43154600"/>
          <a:ext cx="1714500" cy="1409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0</xdr:colOff>
      <xdr:row>101</xdr:row>
      <xdr:rowOff>0</xdr:rowOff>
    </xdr:from>
    <xdr:to>
      <xdr:col>3</xdr:col>
      <xdr:colOff>0</xdr:colOff>
      <xdr:row>107</xdr:row>
      <xdr:rowOff>272971</xdr:rowOff>
    </xdr:to>
    <xdr:sp macro="" textlink="">
      <xdr:nvSpPr>
        <xdr:cNvPr id="70" name="shape138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 bwMode="auto">
        <a:xfrm>
          <a:off x="3819525" y="70942200"/>
          <a:ext cx="0" cy="229541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4</xdr:col>
      <xdr:colOff>304800</xdr:colOff>
      <xdr:row>106</xdr:row>
      <xdr:rowOff>0</xdr:rowOff>
    </xdr:from>
    <xdr:to>
      <xdr:col>4</xdr:col>
      <xdr:colOff>1625600</xdr:colOff>
      <xdr:row>111</xdr:row>
      <xdr:rowOff>177800</xdr:rowOff>
    </xdr:to>
    <xdr:pic>
      <xdr:nvPicPr>
        <xdr:cNvPr id="397498" name="Рисунок 2">
          <a:extLst>
            <a:ext uri="{FF2B5EF4-FFF2-40B4-BE49-F238E27FC236}">
              <a16:creationId xmlns:a16="http://schemas.microsoft.com/office/drawing/2014/main" id="{00000000-0008-0000-0100-0000BA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6921500" y="49580800"/>
          <a:ext cx="1320800" cy="1422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1943100</xdr:colOff>
      <xdr:row>108</xdr:row>
      <xdr:rowOff>44450</xdr:rowOff>
    </xdr:from>
    <xdr:to>
      <xdr:col>3</xdr:col>
      <xdr:colOff>2520707</xdr:colOff>
      <xdr:row>110</xdr:row>
      <xdr:rowOff>69</xdr:rowOff>
    </xdr:to>
    <xdr:sp macro="" textlink="">
      <xdr:nvSpPr>
        <xdr:cNvPr id="100" name="shape124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/>
      </xdr:nvSpPr>
      <xdr:spPr bwMode="auto">
        <a:xfrm>
          <a:off x="5524500" y="77809725"/>
          <a:ext cx="796786" cy="4475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3175</xdr:colOff>
      <xdr:row>90</xdr:row>
      <xdr:rowOff>0</xdr:rowOff>
    </xdr:from>
    <xdr:to>
      <xdr:col>3</xdr:col>
      <xdr:colOff>904184</xdr:colOff>
      <xdr:row>92</xdr:row>
      <xdr:rowOff>66561</xdr:rowOff>
    </xdr:to>
    <xdr:sp macro="" textlink="">
      <xdr:nvSpPr>
        <xdr:cNvPr id="105" name="shape124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/>
      </xdr:nvSpPr>
      <xdr:spPr bwMode="auto">
        <a:xfrm>
          <a:off x="3270250" y="40624125"/>
          <a:ext cx="795596" cy="4475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861785</xdr:colOff>
      <xdr:row>74</xdr:row>
      <xdr:rowOff>66561</xdr:rowOff>
    </xdr:to>
    <xdr:sp macro="" textlink="">
      <xdr:nvSpPr>
        <xdr:cNvPr id="106" name="shape124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/>
      </xdr:nvSpPr>
      <xdr:spPr bwMode="auto">
        <a:xfrm>
          <a:off x="3273425" y="39290625"/>
          <a:ext cx="776194" cy="4475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0</xdr:colOff>
      <xdr:row>71</xdr:row>
      <xdr:rowOff>0</xdr:rowOff>
    </xdr:from>
    <xdr:to>
      <xdr:col>3</xdr:col>
      <xdr:colOff>880591</xdr:colOff>
      <xdr:row>71</xdr:row>
      <xdr:rowOff>457291</xdr:rowOff>
    </xdr:to>
    <xdr:sp macro="" textlink="">
      <xdr:nvSpPr>
        <xdr:cNvPr id="107" name="shape124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/>
      </xdr:nvSpPr>
      <xdr:spPr bwMode="auto">
        <a:xfrm>
          <a:off x="3273425" y="37614225"/>
          <a:ext cx="784662" cy="45729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4</xdr:col>
      <xdr:colOff>104775</xdr:colOff>
      <xdr:row>56</xdr:row>
      <xdr:rowOff>342900</xdr:rowOff>
    </xdr:from>
    <xdr:to>
      <xdr:col>4</xdr:col>
      <xdr:colOff>1577975</xdr:colOff>
      <xdr:row>58</xdr:row>
      <xdr:rowOff>317500</xdr:rowOff>
    </xdr:to>
    <xdr:pic>
      <xdr:nvPicPr>
        <xdr:cNvPr id="397506" name="Рисунок 1">
          <a:extLst>
            <a:ext uri="{FF2B5EF4-FFF2-40B4-BE49-F238E27FC236}">
              <a16:creationId xmlns:a16="http://schemas.microsoft.com/office/drawing/2014/main" id="{00000000-0008-0000-0100-0000C2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6143625" y="14859000"/>
          <a:ext cx="1473200" cy="1308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292100</xdr:colOff>
      <xdr:row>59</xdr:row>
      <xdr:rowOff>139700</xdr:rowOff>
    </xdr:from>
    <xdr:to>
      <xdr:col>4</xdr:col>
      <xdr:colOff>1625600</xdr:colOff>
      <xdr:row>61</xdr:row>
      <xdr:rowOff>114300</xdr:rowOff>
    </xdr:to>
    <xdr:pic>
      <xdr:nvPicPr>
        <xdr:cNvPr id="397507" name="Рисунок 2">
          <a:extLst>
            <a:ext uri="{FF2B5EF4-FFF2-40B4-BE49-F238E27FC236}">
              <a16:creationId xmlns:a16="http://schemas.microsoft.com/office/drawing/2014/main" id="{00000000-0008-0000-0100-0000C3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908799" y="32029400"/>
          <a:ext cx="1333500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330200</xdr:colOff>
      <xdr:row>62</xdr:row>
      <xdr:rowOff>165100</xdr:rowOff>
    </xdr:from>
    <xdr:to>
      <xdr:col>4</xdr:col>
      <xdr:colOff>1549400</xdr:colOff>
      <xdr:row>63</xdr:row>
      <xdr:rowOff>546100</xdr:rowOff>
    </xdr:to>
    <xdr:pic>
      <xdr:nvPicPr>
        <xdr:cNvPr id="397508" name="Рисунок 3">
          <a:extLst>
            <a:ext uri="{FF2B5EF4-FFF2-40B4-BE49-F238E27FC236}">
              <a16:creationId xmlns:a16="http://schemas.microsoft.com/office/drawing/2014/main" id="{00000000-0008-0000-0100-0000C4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6946900" y="33921700"/>
          <a:ext cx="1219200" cy="1066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393699</xdr:colOff>
      <xdr:row>68</xdr:row>
      <xdr:rowOff>25400</xdr:rowOff>
    </xdr:from>
    <xdr:to>
      <xdr:col>4</xdr:col>
      <xdr:colOff>1473200</xdr:colOff>
      <xdr:row>69</xdr:row>
      <xdr:rowOff>0</xdr:rowOff>
    </xdr:to>
    <xdr:pic>
      <xdr:nvPicPr>
        <xdr:cNvPr id="397509" name="Рисунок 1">
          <a:extLst>
            <a:ext uri="{FF2B5EF4-FFF2-40B4-BE49-F238E27FC236}">
              <a16:creationId xmlns:a16="http://schemas.microsoft.com/office/drawing/2014/main" id="{00000000-0008-0000-0100-0000C5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7010399" y="37782500"/>
          <a:ext cx="1079500" cy="812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406400</xdr:colOff>
      <xdr:row>68</xdr:row>
      <xdr:rowOff>850900</xdr:rowOff>
    </xdr:from>
    <xdr:to>
      <xdr:col>4</xdr:col>
      <xdr:colOff>1473200</xdr:colOff>
      <xdr:row>70</xdr:row>
      <xdr:rowOff>0</xdr:rowOff>
    </xdr:to>
    <xdr:pic>
      <xdr:nvPicPr>
        <xdr:cNvPr id="397510" name="Рисунок 2">
          <a:extLst>
            <a:ext uri="{FF2B5EF4-FFF2-40B4-BE49-F238E27FC236}">
              <a16:creationId xmlns:a16="http://schemas.microsoft.com/office/drawing/2014/main" id="{00000000-0008-0000-0100-0000C6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023100" y="38595300"/>
          <a:ext cx="10668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400050</xdr:colOff>
      <xdr:row>56</xdr:row>
      <xdr:rowOff>9525</xdr:rowOff>
    </xdr:from>
    <xdr:to>
      <xdr:col>3</xdr:col>
      <xdr:colOff>401707</xdr:colOff>
      <xdr:row>56</xdr:row>
      <xdr:rowOff>314211</xdr:rowOff>
    </xdr:to>
    <xdr:sp macro="" textlink="">
      <xdr:nvSpPr>
        <xdr:cNvPr id="115" name="shape12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/>
      </xdr:nvSpPr>
      <xdr:spPr bwMode="auto">
        <a:xfrm>
          <a:off x="3622675" y="300228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400050</xdr:colOff>
      <xdr:row>59</xdr:row>
      <xdr:rowOff>0</xdr:rowOff>
    </xdr:from>
    <xdr:to>
      <xdr:col>3</xdr:col>
      <xdr:colOff>401707</xdr:colOff>
      <xdr:row>59</xdr:row>
      <xdr:rowOff>406578</xdr:rowOff>
    </xdr:to>
    <xdr:sp macro="" textlink="">
      <xdr:nvSpPr>
        <xdr:cNvPr id="116" name="shape124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/>
      </xdr:nvSpPr>
      <xdr:spPr bwMode="auto">
        <a:xfrm>
          <a:off x="3622675" y="31422975"/>
          <a:ext cx="3314" cy="40657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393699</xdr:colOff>
      <xdr:row>62</xdr:row>
      <xdr:rowOff>9525</xdr:rowOff>
    </xdr:from>
    <xdr:to>
      <xdr:col>3</xdr:col>
      <xdr:colOff>397014</xdr:colOff>
      <xdr:row>64</xdr:row>
      <xdr:rowOff>231761</xdr:rowOff>
    </xdr:to>
    <xdr:sp macro="" textlink="">
      <xdr:nvSpPr>
        <xdr:cNvPr id="117" name="shape124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/>
      </xdr:nvSpPr>
      <xdr:spPr bwMode="auto">
        <a:xfrm>
          <a:off x="3625850" y="32956500"/>
          <a:ext cx="3314" cy="160648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384175</xdr:colOff>
      <xdr:row>65</xdr:row>
      <xdr:rowOff>0</xdr:rowOff>
    </xdr:from>
    <xdr:to>
      <xdr:col>3</xdr:col>
      <xdr:colOff>387489</xdr:colOff>
      <xdr:row>65</xdr:row>
      <xdr:rowOff>418986</xdr:rowOff>
    </xdr:to>
    <xdr:sp macro="" textlink="">
      <xdr:nvSpPr>
        <xdr:cNvPr id="118" name="shape124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/>
      </xdr:nvSpPr>
      <xdr:spPr bwMode="auto">
        <a:xfrm>
          <a:off x="3606800" y="34328100"/>
          <a:ext cx="3314" cy="4189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400050</xdr:colOff>
      <xdr:row>68</xdr:row>
      <xdr:rowOff>9525</xdr:rowOff>
    </xdr:from>
    <xdr:to>
      <xdr:col>3</xdr:col>
      <xdr:colOff>452230</xdr:colOff>
      <xdr:row>68</xdr:row>
      <xdr:rowOff>339967</xdr:rowOff>
    </xdr:to>
    <xdr:sp macro="" textlink="">
      <xdr:nvSpPr>
        <xdr:cNvPr id="119" name="shape124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/>
      </xdr:nvSpPr>
      <xdr:spPr bwMode="auto">
        <a:xfrm>
          <a:off x="3622675" y="35785425"/>
          <a:ext cx="23191" cy="33044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1266824</xdr:colOff>
      <xdr:row>56</xdr:row>
      <xdr:rowOff>6350</xdr:rowOff>
    </xdr:from>
    <xdr:to>
      <xdr:col>3</xdr:col>
      <xdr:colOff>1342358</xdr:colOff>
      <xdr:row>56</xdr:row>
      <xdr:rowOff>352733</xdr:rowOff>
    </xdr:to>
    <xdr:sp macro="" textlink="">
      <xdr:nvSpPr>
        <xdr:cNvPr id="121" name="shape150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/>
      </xdr:nvSpPr>
      <xdr:spPr bwMode="auto">
        <a:xfrm>
          <a:off x="4400550" y="30019625"/>
          <a:ext cx="47208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1349375</xdr:colOff>
      <xdr:row>58</xdr:row>
      <xdr:rowOff>657225</xdr:rowOff>
    </xdr:from>
    <xdr:to>
      <xdr:col>3</xdr:col>
      <xdr:colOff>1392857</xdr:colOff>
      <xdr:row>59</xdr:row>
      <xdr:rowOff>596847</xdr:rowOff>
    </xdr:to>
    <xdr:sp macro="" textlink="">
      <xdr:nvSpPr>
        <xdr:cNvPr id="122" name="shape150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/>
      </xdr:nvSpPr>
      <xdr:spPr bwMode="auto">
        <a:xfrm>
          <a:off x="4457700" y="32004000"/>
          <a:ext cx="43483" cy="606372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1428750</xdr:colOff>
      <xdr:row>62</xdr:row>
      <xdr:rowOff>9525</xdr:rowOff>
    </xdr:from>
    <xdr:to>
      <xdr:col>3</xdr:col>
      <xdr:colOff>1431856</xdr:colOff>
      <xdr:row>64</xdr:row>
      <xdr:rowOff>234862</xdr:rowOff>
    </xdr:to>
    <xdr:sp macro="" textlink="">
      <xdr:nvSpPr>
        <xdr:cNvPr id="123" name="shape150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/>
      </xdr:nvSpPr>
      <xdr:spPr bwMode="auto">
        <a:xfrm>
          <a:off x="4530725" y="32956500"/>
          <a:ext cx="3106" cy="160961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1336674</xdr:colOff>
      <xdr:row>65</xdr:row>
      <xdr:rowOff>9525</xdr:rowOff>
    </xdr:from>
    <xdr:to>
      <xdr:col>3</xdr:col>
      <xdr:colOff>1342886</xdr:colOff>
      <xdr:row>65</xdr:row>
      <xdr:rowOff>476136</xdr:rowOff>
    </xdr:to>
    <xdr:sp macro="" textlink="">
      <xdr:nvSpPr>
        <xdr:cNvPr id="124" name="shape150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/>
      </xdr:nvSpPr>
      <xdr:spPr bwMode="auto">
        <a:xfrm>
          <a:off x="4445000" y="34337625"/>
          <a:ext cx="6211" cy="46661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1349375</xdr:colOff>
      <xdr:row>68</xdr:row>
      <xdr:rowOff>19050</xdr:rowOff>
    </xdr:from>
    <xdr:to>
      <xdr:col>3</xdr:col>
      <xdr:colOff>1436306</xdr:colOff>
      <xdr:row>68</xdr:row>
      <xdr:rowOff>384987</xdr:rowOff>
    </xdr:to>
    <xdr:sp macro="" textlink="">
      <xdr:nvSpPr>
        <xdr:cNvPr id="125" name="shape150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/>
      </xdr:nvSpPr>
      <xdr:spPr bwMode="auto">
        <a:xfrm>
          <a:off x="4467225" y="36318825"/>
          <a:ext cx="70964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1955800</xdr:colOff>
      <xdr:row>116</xdr:row>
      <xdr:rowOff>104775</xdr:rowOff>
    </xdr:from>
    <xdr:to>
      <xdr:col>4</xdr:col>
      <xdr:colOff>956</xdr:colOff>
      <xdr:row>117</xdr:row>
      <xdr:rowOff>47512</xdr:rowOff>
    </xdr:to>
    <xdr:sp macro="" textlink="">
      <xdr:nvSpPr>
        <xdr:cNvPr id="128" name="shape124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/>
      </xdr:nvSpPr>
      <xdr:spPr bwMode="auto">
        <a:xfrm>
          <a:off x="5543550" y="93135450"/>
          <a:ext cx="796786" cy="4475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oneCellAnchor>
    <xdr:from>
      <xdr:col>3</xdr:col>
      <xdr:colOff>1828800</xdr:colOff>
      <xdr:row>115</xdr:row>
      <xdr:rowOff>190502</xdr:rowOff>
    </xdr:from>
    <xdr:ext cx="767728" cy="371473"/>
    <xdr:sp macro="" textlink="">
      <xdr:nvSpPr>
        <xdr:cNvPr id="132" name="shape150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/>
      </xdr:nvSpPr>
      <xdr:spPr bwMode="auto">
        <a:xfrm>
          <a:off x="5419725" y="92887802"/>
          <a:ext cx="806311" cy="3714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4</xdr:col>
      <xdr:colOff>177800</xdr:colOff>
      <xdr:row>114</xdr:row>
      <xdr:rowOff>279400</xdr:rowOff>
    </xdr:from>
    <xdr:to>
      <xdr:col>4</xdr:col>
      <xdr:colOff>1638300</xdr:colOff>
      <xdr:row>119</xdr:row>
      <xdr:rowOff>127000</xdr:rowOff>
    </xdr:to>
    <xdr:pic>
      <xdr:nvPicPr>
        <xdr:cNvPr id="397524" name="Рисунок 1">
          <a:extLst>
            <a:ext uri="{FF2B5EF4-FFF2-40B4-BE49-F238E27FC236}">
              <a16:creationId xmlns:a16="http://schemas.microsoft.com/office/drawing/2014/main" id="{00000000-0008-0000-0100-0000D4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-2"/>
        <a:stretch/>
      </xdr:blipFill>
      <xdr:spPr bwMode="auto">
        <a:xfrm>
          <a:off x="6794500" y="51879500"/>
          <a:ext cx="1460500" cy="1524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292100</xdr:colOff>
      <xdr:row>65</xdr:row>
      <xdr:rowOff>88900</xdr:rowOff>
    </xdr:from>
    <xdr:to>
      <xdr:col>4</xdr:col>
      <xdr:colOff>1625600</xdr:colOff>
      <xdr:row>67</xdr:row>
      <xdr:rowOff>0</xdr:rowOff>
    </xdr:to>
    <xdr:pic>
      <xdr:nvPicPr>
        <xdr:cNvPr id="397531" name="Рисунок 2">
          <a:extLst>
            <a:ext uri="{FF2B5EF4-FFF2-40B4-BE49-F238E27FC236}">
              <a16:creationId xmlns:a16="http://schemas.microsoft.com/office/drawing/2014/main" id="{00000000-0008-0000-0100-0000DB10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908799" y="35902900"/>
          <a:ext cx="1333500" cy="1206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190500</xdr:colOff>
      <xdr:row>100</xdr:row>
      <xdr:rowOff>38100</xdr:rowOff>
    </xdr:from>
    <xdr:to>
      <xdr:col>4</xdr:col>
      <xdr:colOff>1466850</xdr:colOff>
      <xdr:row>102</xdr:row>
      <xdr:rowOff>322820</xdr:rowOff>
    </xdr:to>
    <xdr:pic>
      <xdr:nvPicPr>
        <xdr:cNvPr id="43" name="Рисунок 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5981700" y="18297525"/>
          <a:ext cx="1276350" cy="11038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180975</xdr:colOff>
      <xdr:row>99</xdr:row>
      <xdr:rowOff>285750</xdr:rowOff>
    </xdr:from>
    <xdr:to>
      <xdr:col>3</xdr:col>
      <xdr:colOff>742895</xdr:colOff>
      <xdr:row>100</xdr:row>
      <xdr:rowOff>180975</xdr:rowOff>
    </xdr:to>
    <xdr:sp macro="" textlink="">
      <xdr:nvSpPr>
        <xdr:cNvPr id="44" name="shape138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/>
      </xdr:nvSpPr>
      <xdr:spPr bwMode="auto">
        <a:xfrm>
          <a:off x="2952750" y="3886200"/>
          <a:ext cx="561920" cy="39052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2019300</xdr:colOff>
      <xdr:row>85</xdr:row>
      <xdr:rowOff>247649</xdr:rowOff>
    </xdr:from>
    <xdr:to>
      <xdr:col>3</xdr:col>
      <xdr:colOff>2384126</xdr:colOff>
      <xdr:row>87</xdr:row>
      <xdr:rowOff>142760</xdr:rowOff>
    </xdr:to>
    <xdr:sp macro="" textlink="">
      <xdr:nvSpPr>
        <xdr:cNvPr id="45" name="shape138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/>
      </xdr:nvSpPr>
      <xdr:spPr bwMode="auto">
        <a:xfrm>
          <a:off x="5286375" y="18183225"/>
          <a:ext cx="364826" cy="54281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4</xdr:col>
      <xdr:colOff>19051</xdr:colOff>
      <xdr:row>83</xdr:row>
      <xdr:rowOff>95250</xdr:rowOff>
    </xdr:from>
    <xdr:to>
      <xdr:col>4</xdr:col>
      <xdr:colOff>1657019</xdr:colOff>
      <xdr:row>84</xdr:row>
      <xdr:rowOff>209550</xdr:rowOff>
    </xdr:to>
    <xdr:pic>
      <xdr:nvPicPr>
        <xdr:cNvPr id="46" name="Рисунок 2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5810251" y="17383125"/>
          <a:ext cx="1637968" cy="438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733425</xdr:colOff>
      <xdr:row>81</xdr:row>
      <xdr:rowOff>85725</xdr:rowOff>
    </xdr:from>
    <xdr:to>
      <xdr:col>4</xdr:col>
      <xdr:colOff>822026</xdr:colOff>
      <xdr:row>83</xdr:row>
      <xdr:rowOff>9410</xdr:rowOff>
    </xdr:to>
    <xdr:sp macro="" textlink="">
      <xdr:nvSpPr>
        <xdr:cNvPr id="47" name="shape138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/>
      </xdr:nvSpPr>
      <xdr:spPr bwMode="auto">
        <a:xfrm>
          <a:off x="4000500" y="16725900"/>
          <a:ext cx="2612726" cy="57138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2181225</xdr:colOff>
      <xdr:row>9</xdr:row>
      <xdr:rowOff>304800</xdr:rowOff>
    </xdr:from>
    <xdr:to>
      <xdr:col>5</xdr:col>
      <xdr:colOff>318530</xdr:colOff>
      <xdr:row>14</xdr:row>
      <xdr:rowOff>238125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695950" y="2114550"/>
          <a:ext cx="2328305" cy="2600325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9</xdr:row>
      <xdr:rowOff>19050</xdr:rowOff>
    </xdr:from>
    <xdr:to>
      <xdr:col>3</xdr:col>
      <xdr:colOff>363607</xdr:colOff>
      <xdr:row>9</xdr:row>
      <xdr:rowOff>323736</xdr:rowOff>
    </xdr:to>
    <xdr:sp macro="" textlink="">
      <xdr:nvSpPr>
        <xdr:cNvPr id="50" name="shape124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/>
      </xdr:nvSpPr>
      <xdr:spPr bwMode="auto">
        <a:xfrm>
          <a:off x="3857625" y="18288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333375</xdr:colOff>
      <xdr:row>51</xdr:row>
      <xdr:rowOff>352424</xdr:rowOff>
    </xdr:from>
    <xdr:to>
      <xdr:col>3</xdr:col>
      <xdr:colOff>335032</xdr:colOff>
      <xdr:row>52</xdr:row>
      <xdr:rowOff>152286</xdr:rowOff>
    </xdr:to>
    <xdr:sp macro="" textlink="">
      <xdr:nvSpPr>
        <xdr:cNvPr id="51" name="shape124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/>
      </xdr:nvSpPr>
      <xdr:spPr bwMode="auto">
        <a:xfrm>
          <a:off x="3829050" y="54483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1181099</xdr:colOff>
      <xdr:row>9</xdr:row>
      <xdr:rowOff>19050</xdr:rowOff>
    </xdr:from>
    <xdr:to>
      <xdr:col>3</xdr:col>
      <xdr:colOff>1256632</xdr:colOff>
      <xdr:row>9</xdr:row>
      <xdr:rowOff>365433</xdr:rowOff>
    </xdr:to>
    <xdr:sp macro="" textlink="">
      <xdr:nvSpPr>
        <xdr:cNvPr id="52" name="shape150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/>
      </xdr:nvSpPr>
      <xdr:spPr bwMode="auto">
        <a:xfrm>
          <a:off x="4676775" y="18288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1143000</xdr:colOff>
      <xdr:row>51</xdr:row>
      <xdr:rowOff>352424</xdr:rowOff>
    </xdr:from>
    <xdr:to>
      <xdr:col>3</xdr:col>
      <xdr:colOff>1218533</xdr:colOff>
      <xdr:row>52</xdr:row>
      <xdr:rowOff>193983</xdr:rowOff>
    </xdr:to>
    <xdr:sp macro="" textlink="">
      <xdr:nvSpPr>
        <xdr:cNvPr id="53" name="shape150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/>
      </xdr:nvSpPr>
      <xdr:spPr bwMode="auto">
        <a:xfrm>
          <a:off x="4638675" y="54483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oneCellAnchor>
    <xdr:from>
      <xdr:col>3</xdr:col>
      <xdr:colOff>361950</xdr:colOff>
      <xdr:row>16</xdr:row>
      <xdr:rowOff>19050</xdr:rowOff>
    </xdr:from>
    <xdr:ext cx="1657" cy="304686"/>
    <xdr:sp macro="" textlink="">
      <xdr:nvSpPr>
        <xdr:cNvPr id="58" name="shape124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/>
      </xdr:nvSpPr>
      <xdr:spPr bwMode="auto">
        <a:xfrm>
          <a:off x="3990975" y="18288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16</xdr:row>
      <xdr:rowOff>19050</xdr:rowOff>
    </xdr:from>
    <xdr:ext cx="75533" cy="346383"/>
    <xdr:sp macro="" textlink="">
      <xdr:nvSpPr>
        <xdr:cNvPr id="59" name="shape150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/>
      </xdr:nvSpPr>
      <xdr:spPr bwMode="auto">
        <a:xfrm>
          <a:off x="4810125" y="18288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3</xdr:col>
      <xdr:colOff>2486025</xdr:colOff>
      <xdr:row>17</xdr:row>
      <xdr:rowOff>257175</xdr:rowOff>
    </xdr:from>
    <xdr:to>
      <xdr:col>4</xdr:col>
      <xdr:colOff>1657350</xdr:colOff>
      <xdr:row>20</xdr:row>
      <xdr:rowOff>352424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6115050" y="6334125"/>
          <a:ext cx="1695450" cy="1695450"/>
        </a:xfrm>
        <a:prstGeom prst="rect">
          <a:avLst/>
        </a:prstGeom>
      </xdr:spPr>
    </xdr:pic>
    <xdr:clientData/>
  </xdr:twoCellAnchor>
  <xdr:oneCellAnchor>
    <xdr:from>
      <xdr:col>3</xdr:col>
      <xdr:colOff>361950</xdr:colOff>
      <xdr:row>30</xdr:row>
      <xdr:rowOff>19050</xdr:rowOff>
    </xdr:from>
    <xdr:ext cx="1657" cy="304686"/>
    <xdr:sp macro="" textlink="">
      <xdr:nvSpPr>
        <xdr:cNvPr id="60" name="shape124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/>
      </xdr:nvSpPr>
      <xdr:spPr bwMode="auto">
        <a:xfrm>
          <a:off x="3876675" y="55626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30</xdr:row>
      <xdr:rowOff>19050</xdr:rowOff>
    </xdr:from>
    <xdr:ext cx="75533" cy="346383"/>
    <xdr:sp macro="" textlink="">
      <xdr:nvSpPr>
        <xdr:cNvPr id="61" name="shape15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/>
      </xdr:nvSpPr>
      <xdr:spPr bwMode="auto">
        <a:xfrm>
          <a:off x="4695825" y="55626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2486025</xdr:colOff>
      <xdr:row>31</xdr:row>
      <xdr:rowOff>257175</xdr:rowOff>
    </xdr:from>
    <xdr:ext cx="1695450" cy="1695450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6000750" y="6334125"/>
          <a:ext cx="1695450" cy="1695450"/>
        </a:xfrm>
        <a:prstGeom prst="rect">
          <a:avLst/>
        </a:prstGeom>
      </xdr:spPr>
    </xdr:pic>
    <xdr:clientData/>
  </xdr:oneCellAnchor>
  <xdr:oneCellAnchor>
    <xdr:from>
      <xdr:col>3</xdr:col>
      <xdr:colOff>2181225</xdr:colOff>
      <xdr:row>23</xdr:row>
      <xdr:rowOff>304800</xdr:rowOff>
    </xdr:from>
    <xdr:ext cx="2328304" cy="2600325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695950" y="2114550"/>
          <a:ext cx="2328305" cy="2600325"/>
        </a:xfrm>
        <a:prstGeom prst="rect">
          <a:avLst/>
        </a:prstGeom>
      </xdr:spPr>
    </xdr:pic>
    <xdr:clientData/>
  </xdr:oneCellAnchor>
  <xdr:oneCellAnchor>
    <xdr:from>
      <xdr:col>3</xdr:col>
      <xdr:colOff>361950</xdr:colOff>
      <xdr:row>23</xdr:row>
      <xdr:rowOff>19050</xdr:rowOff>
    </xdr:from>
    <xdr:ext cx="1657" cy="304686"/>
    <xdr:sp macro="" textlink="">
      <xdr:nvSpPr>
        <xdr:cNvPr id="64" name="shape124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/>
      </xdr:nvSpPr>
      <xdr:spPr bwMode="auto">
        <a:xfrm>
          <a:off x="3876675" y="18288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23</xdr:row>
      <xdr:rowOff>19050</xdr:rowOff>
    </xdr:from>
    <xdr:ext cx="75533" cy="346383"/>
    <xdr:sp macro="" textlink="">
      <xdr:nvSpPr>
        <xdr:cNvPr id="65" name="shape150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/>
      </xdr:nvSpPr>
      <xdr:spPr bwMode="auto">
        <a:xfrm>
          <a:off x="4695825" y="18288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361950</xdr:colOff>
      <xdr:row>44</xdr:row>
      <xdr:rowOff>19050</xdr:rowOff>
    </xdr:from>
    <xdr:ext cx="1657" cy="304686"/>
    <xdr:sp macro="" textlink="">
      <xdr:nvSpPr>
        <xdr:cNvPr id="67" name="shape124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/>
      </xdr:nvSpPr>
      <xdr:spPr bwMode="auto">
        <a:xfrm>
          <a:off x="3876675" y="130302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44</xdr:row>
      <xdr:rowOff>19050</xdr:rowOff>
    </xdr:from>
    <xdr:ext cx="75533" cy="346383"/>
    <xdr:sp macro="" textlink="">
      <xdr:nvSpPr>
        <xdr:cNvPr id="68" name="shape150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/>
      </xdr:nvSpPr>
      <xdr:spPr bwMode="auto">
        <a:xfrm>
          <a:off x="4695825" y="130302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2486025</xdr:colOff>
      <xdr:row>45</xdr:row>
      <xdr:rowOff>257175</xdr:rowOff>
    </xdr:from>
    <xdr:ext cx="1695450" cy="1695450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6000750" y="13801725"/>
          <a:ext cx="1695450" cy="1695450"/>
        </a:xfrm>
        <a:prstGeom prst="rect">
          <a:avLst/>
        </a:prstGeom>
      </xdr:spPr>
    </xdr:pic>
    <xdr:clientData/>
  </xdr:oneCellAnchor>
  <xdr:oneCellAnchor>
    <xdr:from>
      <xdr:col>3</xdr:col>
      <xdr:colOff>2181225</xdr:colOff>
      <xdr:row>37</xdr:row>
      <xdr:rowOff>304800</xdr:rowOff>
    </xdr:from>
    <xdr:ext cx="2328304" cy="2600325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695950" y="9582150"/>
          <a:ext cx="2328305" cy="2600325"/>
        </a:xfrm>
        <a:prstGeom prst="rect">
          <a:avLst/>
        </a:prstGeom>
      </xdr:spPr>
    </xdr:pic>
    <xdr:clientData/>
  </xdr:oneCellAnchor>
  <xdr:oneCellAnchor>
    <xdr:from>
      <xdr:col>3</xdr:col>
      <xdr:colOff>361950</xdr:colOff>
      <xdr:row>37</xdr:row>
      <xdr:rowOff>19050</xdr:rowOff>
    </xdr:from>
    <xdr:ext cx="1657" cy="304686"/>
    <xdr:sp macro="" textlink="">
      <xdr:nvSpPr>
        <xdr:cNvPr id="72" name="shape124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/>
      </xdr:nvSpPr>
      <xdr:spPr bwMode="auto">
        <a:xfrm>
          <a:off x="3876675" y="92964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37</xdr:row>
      <xdr:rowOff>19050</xdr:rowOff>
    </xdr:from>
    <xdr:ext cx="75533" cy="346383"/>
    <xdr:sp macro="" textlink="">
      <xdr:nvSpPr>
        <xdr:cNvPr id="73" name="shape150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 bwMode="auto">
        <a:xfrm>
          <a:off x="4695825" y="92964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4</xdr:col>
      <xdr:colOff>66675</xdr:colOff>
      <xdr:row>52</xdr:row>
      <xdr:rowOff>1076325</xdr:rowOff>
    </xdr:from>
    <xdr:to>
      <xdr:col>4</xdr:col>
      <xdr:colOff>1600200</xdr:colOff>
      <xdr:row>54</xdr:row>
      <xdr:rowOff>171450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6105525" y="25622250"/>
          <a:ext cx="1533525" cy="15335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 bwMode="auto">
        <a:xfrm>
          <a:off x="85026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28617" name="Рисунок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200-0000A90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76200</xdr:colOff>
      <xdr:row>0</xdr:row>
      <xdr:rowOff>12700</xdr:rowOff>
    </xdr:from>
    <xdr:to>
      <xdr:col>8</xdr:col>
      <xdr:colOff>0</xdr:colOff>
      <xdr:row>0</xdr:row>
      <xdr:rowOff>622300</xdr:rowOff>
    </xdr:to>
    <xdr:pic>
      <xdr:nvPicPr>
        <xdr:cNvPr id="328618" name="Рисунок 1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AA0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8858250" y="12700"/>
          <a:ext cx="110490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63500</xdr:colOff>
      <xdr:row>3</xdr:row>
      <xdr:rowOff>876300</xdr:rowOff>
    </xdr:from>
    <xdr:to>
      <xdr:col>3</xdr:col>
      <xdr:colOff>2282824</xdr:colOff>
      <xdr:row>3</xdr:row>
      <xdr:rowOff>1231900</xdr:rowOff>
    </xdr:to>
    <xdr:pic>
      <xdr:nvPicPr>
        <xdr:cNvPr id="328619" name="Рисунок 4">
          <a:extLst>
            <a:ext uri="{FF2B5EF4-FFF2-40B4-BE49-F238E27FC236}">
              <a16:creationId xmlns:a16="http://schemas.microsoft.com/office/drawing/2014/main" id="{00000000-0008-0000-0200-0000AB0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473700" y="2628900"/>
          <a:ext cx="2514600" cy="355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50800</xdr:colOff>
      <xdr:row>2</xdr:row>
      <xdr:rowOff>346075</xdr:rowOff>
    </xdr:from>
    <xdr:to>
      <xdr:col>2</xdr:col>
      <xdr:colOff>839117</xdr:colOff>
      <xdr:row>3</xdr:row>
      <xdr:rowOff>343240</xdr:rowOff>
    </xdr:to>
    <xdr:sp macro="" textlink="">
      <xdr:nvSpPr>
        <xdr:cNvPr id="7" name="shape138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/>
      </xdr:nvSpPr>
      <xdr:spPr bwMode="auto">
        <a:xfrm>
          <a:off x="2984500" y="1730375"/>
          <a:ext cx="795111" cy="36512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190500</xdr:colOff>
      <xdr:row>6</xdr:row>
      <xdr:rowOff>25400</xdr:rowOff>
    </xdr:from>
    <xdr:to>
      <xdr:col>3</xdr:col>
      <xdr:colOff>2282824</xdr:colOff>
      <xdr:row>7</xdr:row>
      <xdr:rowOff>228600</xdr:rowOff>
    </xdr:to>
    <xdr:pic>
      <xdr:nvPicPr>
        <xdr:cNvPr id="328621" name="Рисунок 7">
          <a:extLst>
            <a:ext uri="{FF2B5EF4-FFF2-40B4-BE49-F238E27FC236}">
              <a16:creationId xmlns:a16="http://schemas.microsoft.com/office/drawing/2014/main" id="{00000000-0008-0000-0200-0000AD03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600700" y="4533900"/>
          <a:ext cx="2311399" cy="533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965200</xdr:colOff>
      <xdr:row>3</xdr:row>
      <xdr:rowOff>2073275</xdr:rowOff>
    </xdr:from>
    <xdr:to>
      <xdr:col>2</xdr:col>
      <xdr:colOff>863526</xdr:colOff>
      <xdr:row>5</xdr:row>
      <xdr:rowOff>76409</xdr:rowOff>
    </xdr:to>
    <xdr:sp macro="" textlink="">
      <xdr:nvSpPr>
        <xdr:cNvPr id="9" name="shape13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/>
      </xdr:nvSpPr>
      <xdr:spPr bwMode="auto">
        <a:xfrm>
          <a:off x="2908300" y="3825875"/>
          <a:ext cx="887243" cy="42862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393699</xdr:colOff>
      <xdr:row>10</xdr:row>
      <xdr:rowOff>177800</xdr:rowOff>
    </xdr:from>
    <xdr:to>
      <xdr:col>3</xdr:col>
      <xdr:colOff>2222500</xdr:colOff>
      <xdr:row>10</xdr:row>
      <xdr:rowOff>1041400</xdr:rowOff>
    </xdr:to>
    <xdr:pic>
      <xdr:nvPicPr>
        <xdr:cNvPr id="328623" name="Рисунок 7" descr="rId2">
          <a:extLst>
            <a:ext uri="{FF2B5EF4-FFF2-40B4-BE49-F238E27FC236}">
              <a16:creationId xmlns:a16="http://schemas.microsoft.com/office/drawing/2014/main" id="{00000000-0008-0000-0200-0000AF03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803900" y="6007100"/>
          <a:ext cx="1828800" cy="8635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406400</xdr:colOff>
      <xdr:row>11</xdr:row>
      <xdr:rowOff>203200</xdr:rowOff>
    </xdr:from>
    <xdr:to>
      <xdr:col>3</xdr:col>
      <xdr:colOff>2235200</xdr:colOff>
      <xdr:row>11</xdr:row>
      <xdr:rowOff>1066800</xdr:rowOff>
    </xdr:to>
    <xdr:pic>
      <xdr:nvPicPr>
        <xdr:cNvPr id="328624" name="Рисунок 7" descr="rId2">
          <a:extLst>
            <a:ext uri="{FF2B5EF4-FFF2-40B4-BE49-F238E27FC236}">
              <a16:creationId xmlns:a16="http://schemas.microsoft.com/office/drawing/2014/main" id="{00000000-0008-0000-0200-0000B003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816600" y="7277100"/>
          <a:ext cx="1828800" cy="863599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/>
      </xdr:nvSpPr>
      <xdr:spPr bwMode="auto">
        <a:xfrm>
          <a:off x="89471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29225" name="Рисунок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906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3175</xdr:colOff>
      <xdr:row>0</xdr:row>
      <xdr:rowOff>12700</xdr:rowOff>
    </xdr:from>
    <xdr:to>
      <xdr:col>8</xdr:col>
      <xdr:colOff>0</xdr:colOff>
      <xdr:row>0</xdr:row>
      <xdr:rowOff>622300</xdr:rowOff>
    </xdr:to>
    <xdr:pic>
      <xdr:nvPicPr>
        <xdr:cNvPr id="329226" name="Рисунок 1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300-00000A06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9185275" y="12700"/>
          <a:ext cx="1177925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12700</xdr:colOff>
      <xdr:row>2</xdr:row>
      <xdr:rowOff>349251</xdr:rowOff>
    </xdr:from>
    <xdr:to>
      <xdr:col>2</xdr:col>
      <xdr:colOff>819286</xdr:colOff>
      <xdr:row>4</xdr:row>
      <xdr:rowOff>38306</xdr:rowOff>
    </xdr:to>
    <xdr:sp macro="" textlink="">
      <xdr:nvSpPr>
        <xdr:cNvPr id="5" name="shape138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/>
      </xdr:nvSpPr>
      <xdr:spPr bwMode="auto">
        <a:xfrm>
          <a:off x="3467100" y="1733551"/>
          <a:ext cx="810130" cy="4000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203200</xdr:colOff>
      <xdr:row>4</xdr:row>
      <xdr:rowOff>228600</xdr:rowOff>
    </xdr:from>
    <xdr:to>
      <xdr:col>3</xdr:col>
      <xdr:colOff>1997075</xdr:colOff>
      <xdr:row>9</xdr:row>
      <xdr:rowOff>279400</xdr:rowOff>
    </xdr:to>
    <xdr:pic>
      <xdr:nvPicPr>
        <xdr:cNvPr id="329228" name="Рисунок 5">
          <a:extLst>
            <a:ext uri="{FF2B5EF4-FFF2-40B4-BE49-F238E27FC236}">
              <a16:creationId xmlns:a16="http://schemas.microsoft.com/office/drawing/2014/main" id="{00000000-0008-0000-0300-00000C06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6388100" y="2324100"/>
          <a:ext cx="1955800" cy="16764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/>
      </xdr:nvSpPr>
      <xdr:spPr bwMode="auto">
        <a:xfrm>
          <a:off x="74866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476250</xdr:colOff>
      <xdr:row>1</xdr:row>
      <xdr:rowOff>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 bwMode="auto">
        <a:xfrm>
          <a:off x="8578850" y="6604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1485900</xdr:colOff>
      <xdr:row>1</xdr:row>
      <xdr:rowOff>0</xdr:rowOff>
    </xdr:to>
    <xdr:pic>
      <xdr:nvPicPr>
        <xdr:cNvPr id="330559" name="Рисунок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3F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4859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215900</xdr:colOff>
      <xdr:row>0</xdr:row>
      <xdr:rowOff>63500</xdr:rowOff>
    </xdr:from>
    <xdr:to>
      <xdr:col>7</xdr:col>
      <xdr:colOff>587375</xdr:colOff>
      <xdr:row>0</xdr:row>
      <xdr:rowOff>596900</xdr:rowOff>
    </xdr:to>
    <xdr:pic>
      <xdr:nvPicPr>
        <xdr:cNvPr id="330560" name="Рисунок 1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400-000040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9064625" y="63500"/>
          <a:ext cx="962025" cy="533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174624</xdr:colOff>
      <xdr:row>2</xdr:row>
      <xdr:rowOff>304801</xdr:rowOff>
    </xdr:from>
    <xdr:to>
      <xdr:col>2</xdr:col>
      <xdr:colOff>743201</xdr:colOff>
      <xdr:row>3</xdr:row>
      <xdr:rowOff>285751</xdr:rowOff>
    </xdr:to>
    <xdr:sp macro="" textlink="">
      <xdr:nvSpPr>
        <xdr:cNvPr id="5" name="shape138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 bwMode="auto">
        <a:xfrm>
          <a:off x="2924175" y="1619251"/>
          <a:ext cx="486846" cy="3619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2</xdr:col>
      <xdr:colOff>180975</xdr:colOff>
      <xdr:row>9</xdr:row>
      <xdr:rowOff>285750</xdr:rowOff>
    </xdr:from>
    <xdr:to>
      <xdr:col>2</xdr:col>
      <xdr:colOff>742895</xdr:colOff>
      <xdr:row>10</xdr:row>
      <xdr:rowOff>295274</xdr:rowOff>
    </xdr:to>
    <xdr:sp macro="" textlink="">
      <xdr:nvSpPr>
        <xdr:cNvPr id="6" name="shape138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/>
      </xdr:nvSpPr>
      <xdr:spPr bwMode="auto">
        <a:xfrm>
          <a:off x="2930525" y="3886200"/>
          <a:ext cx="494810" cy="39052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98424</xdr:colOff>
      <xdr:row>3</xdr:row>
      <xdr:rowOff>120650</xdr:rowOff>
    </xdr:from>
    <xdr:to>
      <xdr:col>3</xdr:col>
      <xdr:colOff>1743075</xdr:colOff>
      <xdr:row>7</xdr:row>
      <xdr:rowOff>19050</xdr:rowOff>
    </xdr:to>
    <xdr:pic>
      <xdr:nvPicPr>
        <xdr:cNvPr id="330563" name="Рисунок 2">
          <a:extLst>
            <a:ext uri="{FF2B5EF4-FFF2-40B4-BE49-F238E27FC236}">
              <a16:creationId xmlns:a16="http://schemas.microsoft.com/office/drawing/2014/main" id="{00000000-0008-0000-0400-000043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365750" y="1816100"/>
          <a:ext cx="1644650" cy="1422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165100</xdr:colOff>
      <xdr:row>11</xdr:row>
      <xdr:rowOff>25400</xdr:rowOff>
    </xdr:from>
    <xdr:to>
      <xdr:col>4</xdr:col>
      <xdr:colOff>0</xdr:colOff>
      <xdr:row>13</xdr:row>
      <xdr:rowOff>355600</xdr:rowOff>
    </xdr:to>
    <xdr:pic>
      <xdr:nvPicPr>
        <xdr:cNvPr id="330564" name="Рисунок 3">
          <a:extLst>
            <a:ext uri="{FF2B5EF4-FFF2-40B4-BE49-F238E27FC236}">
              <a16:creationId xmlns:a16="http://schemas.microsoft.com/office/drawing/2014/main" id="{00000000-0008-0000-0400-000044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197600" y="4445000"/>
          <a:ext cx="1778000" cy="1092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114300</xdr:colOff>
      <xdr:row>22</xdr:row>
      <xdr:rowOff>406400</xdr:rowOff>
    </xdr:from>
    <xdr:to>
      <xdr:col>3</xdr:col>
      <xdr:colOff>1806575</xdr:colOff>
      <xdr:row>23</xdr:row>
      <xdr:rowOff>469900</xdr:rowOff>
    </xdr:to>
    <xdr:pic>
      <xdr:nvPicPr>
        <xdr:cNvPr id="330565" name="Рисунок 2">
          <a:extLst>
            <a:ext uri="{FF2B5EF4-FFF2-40B4-BE49-F238E27FC236}">
              <a16:creationId xmlns:a16="http://schemas.microsoft.com/office/drawing/2014/main" id="{00000000-0008-0000-0400-000045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146800" y="6540500"/>
          <a:ext cx="1854200" cy="901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114300</xdr:colOff>
      <xdr:row>24</xdr:row>
      <xdr:rowOff>406400</xdr:rowOff>
    </xdr:from>
    <xdr:to>
      <xdr:col>3</xdr:col>
      <xdr:colOff>1806575</xdr:colOff>
      <xdr:row>25</xdr:row>
      <xdr:rowOff>469900</xdr:rowOff>
    </xdr:to>
    <xdr:pic>
      <xdr:nvPicPr>
        <xdr:cNvPr id="330566" name="Рисунок 3">
          <a:extLst>
            <a:ext uri="{FF2B5EF4-FFF2-40B4-BE49-F238E27FC236}">
              <a16:creationId xmlns:a16="http://schemas.microsoft.com/office/drawing/2014/main" id="{00000000-0008-0000-0400-000046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146800" y="8216900"/>
          <a:ext cx="1854200" cy="901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622300</xdr:colOff>
      <xdr:row>26</xdr:row>
      <xdr:rowOff>25400</xdr:rowOff>
    </xdr:from>
    <xdr:to>
      <xdr:col>3</xdr:col>
      <xdr:colOff>1536700</xdr:colOff>
      <xdr:row>26</xdr:row>
      <xdr:rowOff>800100</xdr:rowOff>
    </xdr:to>
    <xdr:pic>
      <xdr:nvPicPr>
        <xdr:cNvPr id="330567" name="Рисунок 2">
          <a:extLst>
            <a:ext uri="{FF2B5EF4-FFF2-40B4-BE49-F238E27FC236}">
              <a16:creationId xmlns:a16="http://schemas.microsoft.com/office/drawing/2014/main" id="{00000000-0008-0000-0400-0000470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6654800" y="9512300"/>
          <a:ext cx="914400" cy="7747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 txBox="1"/>
      </xdr:nvSpPr>
      <xdr:spPr bwMode="auto">
        <a:xfrm>
          <a:off x="788670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 txBox="1"/>
      </xdr:nvSpPr>
      <xdr:spPr bwMode="auto">
        <a:xfrm>
          <a:off x="788670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oneCellAnchor>
    <xdr:from>
      <xdr:col>2</xdr:col>
      <xdr:colOff>107950</xdr:colOff>
      <xdr:row>16</xdr:row>
      <xdr:rowOff>238126</xdr:rowOff>
    </xdr:from>
    <xdr:ext cx="568576" cy="361950"/>
    <xdr:sp macro="" textlink="">
      <xdr:nvSpPr>
        <xdr:cNvPr id="14" name="shape13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/>
      </xdr:nvSpPr>
      <xdr:spPr bwMode="auto">
        <a:xfrm>
          <a:off x="2879725" y="6124576"/>
          <a:ext cx="568576" cy="3619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</a:t>
          </a:r>
          <a:r>
            <a:rPr lang="en-US" sz="20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!!!</a:t>
          </a:r>
          <a:endParaRPr lang="ru-RU" sz="105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twoCellAnchor editAs="oneCell">
    <xdr:from>
      <xdr:col>3</xdr:col>
      <xdr:colOff>95250</xdr:colOff>
      <xdr:row>17</xdr:row>
      <xdr:rowOff>57150</xdr:rowOff>
    </xdr:from>
    <xdr:to>
      <xdr:col>3</xdr:col>
      <xdr:colOff>1739900</xdr:colOff>
      <xdr:row>20</xdr:row>
      <xdr:rowOff>336550</xdr:rowOff>
    </xdr:to>
    <xdr:pic>
      <xdr:nvPicPr>
        <xdr:cNvPr id="16" name="Рисунок 2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362575" y="6324600"/>
          <a:ext cx="1644650" cy="14224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485775</xdr:colOff>
      <xdr:row>0</xdr:row>
      <xdr:rowOff>266700</xdr:rowOff>
    </xdr:from>
    <xdr:ext cx="184731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 bwMode="auto">
        <a:xfrm>
          <a:off x="9083675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31585" name="Рисунок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410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241300</xdr:colOff>
      <xdr:row>0</xdr:row>
      <xdr:rowOff>12700</xdr:rowOff>
    </xdr:from>
    <xdr:to>
      <xdr:col>10</xdr:col>
      <xdr:colOff>0</xdr:colOff>
      <xdr:row>0</xdr:row>
      <xdr:rowOff>622300</xdr:rowOff>
    </xdr:to>
    <xdr:pic>
      <xdr:nvPicPr>
        <xdr:cNvPr id="331586" name="Рисунок 1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500-0000420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9328150" y="12700"/>
          <a:ext cx="107315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1612705</xdr:colOff>
      <xdr:row>4</xdr:row>
      <xdr:rowOff>723900</xdr:rowOff>
    </xdr:from>
    <xdr:to>
      <xdr:col>4</xdr:col>
      <xdr:colOff>2294915</xdr:colOff>
      <xdr:row>4</xdr:row>
      <xdr:rowOff>1066686</xdr:rowOff>
    </xdr:to>
    <xdr:sp macro="" textlink="">
      <xdr:nvSpPr>
        <xdr:cNvPr id="37" name="shape150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SpPr/>
      </xdr:nvSpPr>
      <xdr:spPr bwMode="auto">
        <a:xfrm>
          <a:off x="5067105" y="3962400"/>
          <a:ext cx="806311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1612705</xdr:colOff>
      <xdr:row>3</xdr:row>
      <xdr:rowOff>762000</xdr:rowOff>
    </xdr:from>
    <xdr:to>
      <xdr:col>5</xdr:col>
      <xdr:colOff>1770</xdr:colOff>
      <xdr:row>3</xdr:row>
      <xdr:rowOff>1104786</xdr:rowOff>
    </xdr:to>
    <xdr:sp macro="" textlink="">
      <xdr:nvSpPr>
        <xdr:cNvPr id="39" name="shape150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SpPr/>
      </xdr:nvSpPr>
      <xdr:spPr bwMode="auto">
        <a:xfrm>
          <a:off x="5057580" y="2400300"/>
          <a:ext cx="806311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66675</xdr:colOff>
      <xdr:row>3</xdr:row>
      <xdr:rowOff>1092200</xdr:rowOff>
    </xdr:from>
    <xdr:to>
      <xdr:col>5</xdr:col>
      <xdr:colOff>1517650</xdr:colOff>
      <xdr:row>4</xdr:row>
      <xdr:rowOff>723900</xdr:rowOff>
    </xdr:to>
    <xdr:pic>
      <xdr:nvPicPr>
        <xdr:cNvPr id="331589" name="Рисунок 61">
          <a:extLst>
            <a:ext uri="{FF2B5EF4-FFF2-40B4-BE49-F238E27FC236}">
              <a16:creationId xmlns:a16="http://schemas.microsoft.com/office/drawing/2014/main" id="{00000000-0008-0000-0500-0000450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6010274" y="2720975"/>
          <a:ext cx="1450975" cy="1403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12700</xdr:colOff>
      <xdr:row>5</xdr:row>
      <xdr:rowOff>63500</xdr:rowOff>
    </xdr:from>
    <xdr:to>
      <xdr:col>5</xdr:col>
      <xdr:colOff>863600</xdr:colOff>
      <xdr:row>6</xdr:row>
      <xdr:rowOff>368300</xdr:rowOff>
    </xdr:to>
    <xdr:pic>
      <xdr:nvPicPr>
        <xdr:cNvPr id="331590" name="shape49">
          <a:extLst>
            <a:ext uri="{FF2B5EF4-FFF2-40B4-BE49-F238E27FC236}">
              <a16:creationId xmlns:a16="http://schemas.microsoft.com/office/drawing/2014/main" id="{00000000-0008-0000-0500-0000460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819900" y="5270500"/>
          <a:ext cx="8509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863600</xdr:colOff>
      <xdr:row>5</xdr:row>
      <xdr:rowOff>88900</xdr:rowOff>
    </xdr:from>
    <xdr:to>
      <xdr:col>6</xdr:col>
      <xdr:colOff>3175</xdr:colOff>
      <xdr:row>6</xdr:row>
      <xdr:rowOff>342900</xdr:rowOff>
    </xdr:to>
    <xdr:pic>
      <xdr:nvPicPr>
        <xdr:cNvPr id="331591" name="Рисунок 11">
          <a:extLst>
            <a:ext uri="{FF2B5EF4-FFF2-40B4-BE49-F238E27FC236}">
              <a16:creationId xmlns:a16="http://schemas.microsoft.com/office/drawing/2014/main" id="{00000000-0008-0000-0500-0000470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670800" y="5295899"/>
          <a:ext cx="901700" cy="7366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25400</xdr:colOff>
      <xdr:row>6</xdr:row>
      <xdr:rowOff>38100</xdr:rowOff>
    </xdr:from>
    <xdr:to>
      <xdr:col>6</xdr:col>
      <xdr:colOff>0</xdr:colOff>
      <xdr:row>9</xdr:row>
      <xdr:rowOff>12700</xdr:rowOff>
    </xdr:to>
    <xdr:pic>
      <xdr:nvPicPr>
        <xdr:cNvPr id="396173" name="shape77">
          <a:extLst>
            <a:ext uri="{FF2B5EF4-FFF2-40B4-BE49-F238E27FC236}">
              <a16:creationId xmlns:a16="http://schemas.microsoft.com/office/drawing/2014/main" id="{00000000-0008-0000-0600-00008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7289800" y="2286000"/>
          <a:ext cx="1193800" cy="584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9</xdr:row>
      <xdr:rowOff>63500</xdr:rowOff>
    </xdr:from>
    <xdr:to>
      <xdr:col>6</xdr:col>
      <xdr:colOff>0</xdr:colOff>
      <xdr:row>11</xdr:row>
      <xdr:rowOff>139700</xdr:rowOff>
    </xdr:to>
    <xdr:pic>
      <xdr:nvPicPr>
        <xdr:cNvPr id="396174" name="shape78">
          <a:extLst>
            <a:ext uri="{FF2B5EF4-FFF2-40B4-BE49-F238E27FC236}">
              <a16:creationId xmlns:a16="http://schemas.microsoft.com/office/drawing/2014/main" id="{00000000-0008-0000-0600-00008E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289800" y="2921000"/>
          <a:ext cx="1193800" cy="5461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476250</xdr:colOff>
      <xdr:row>0</xdr:row>
      <xdr:rowOff>266700</xdr:rowOff>
    </xdr:from>
    <xdr:ext cx="184731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 bwMode="auto">
        <a:xfrm>
          <a:off x="89852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 editAs="oneCell">
    <xdr:from>
      <xdr:col>5</xdr:col>
      <xdr:colOff>25400</xdr:colOff>
      <xdr:row>3</xdr:row>
      <xdr:rowOff>25400</xdr:rowOff>
    </xdr:from>
    <xdr:to>
      <xdr:col>6</xdr:col>
      <xdr:colOff>0</xdr:colOff>
      <xdr:row>6</xdr:row>
      <xdr:rowOff>12700</xdr:rowOff>
    </xdr:to>
    <xdr:pic>
      <xdr:nvPicPr>
        <xdr:cNvPr id="396176" name="shape76">
          <a:extLst>
            <a:ext uri="{FF2B5EF4-FFF2-40B4-BE49-F238E27FC236}">
              <a16:creationId xmlns:a16="http://schemas.microsoft.com/office/drawing/2014/main" id="{00000000-0008-0000-0600-000090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7289800" y="1663700"/>
          <a:ext cx="1193800" cy="596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177800</xdr:colOff>
      <xdr:row>51</xdr:row>
      <xdr:rowOff>88900</xdr:rowOff>
    </xdr:from>
    <xdr:to>
      <xdr:col>6</xdr:col>
      <xdr:colOff>0</xdr:colOff>
      <xdr:row>54</xdr:row>
      <xdr:rowOff>114300</xdr:rowOff>
    </xdr:to>
    <xdr:pic>
      <xdr:nvPicPr>
        <xdr:cNvPr id="396177" name="shape67">
          <a:extLst>
            <a:ext uri="{FF2B5EF4-FFF2-40B4-BE49-F238E27FC236}">
              <a16:creationId xmlns:a16="http://schemas.microsoft.com/office/drawing/2014/main" id="{00000000-0008-0000-0600-000091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7442200" y="15468600"/>
          <a:ext cx="927100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152400</xdr:colOff>
      <xdr:row>54</xdr:row>
      <xdr:rowOff>190500</xdr:rowOff>
    </xdr:from>
    <xdr:to>
      <xdr:col>6</xdr:col>
      <xdr:colOff>3175</xdr:colOff>
      <xdr:row>57</xdr:row>
      <xdr:rowOff>177800</xdr:rowOff>
    </xdr:to>
    <xdr:pic>
      <xdr:nvPicPr>
        <xdr:cNvPr id="396178" name="shape64">
          <a:extLst>
            <a:ext uri="{FF2B5EF4-FFF2-40B4-BE49-F238E27FC236}">
              <a16:creationId xmlns:a16="http://schemas.microsoft.com/office/drawing/2014/main" id="{00000000-0008-0000-0600-00009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7416800" y="16370300"/>
          <a:ext cx="9652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21</xdr:row>
      <xdr:rowOff>317500</xdr:rowOff>
    </xdr:from>
    <xdr:to>
      <xdr:col>5</xdr:col>
      <xdr:colOff>1082675</xdr:colOff>
      <xdr:row>22</xdr:row>
      <xdr:rowOff>355600</xdr:rowOff>
    </xdr:to>
    <xdr:pic>
      <xdr:nvPicPr>
        <xdr:cNvPr id="396179" name="shape73">
          <a:extLst>
            <a:ext uri="{FF2B5EF4-FFF2-40B4-BE49-F238E27FC236}">
              <a16:creationId xmlns:a16="http://schemas.microsoft.com/office/drawing/2014/main" id="{00000000-0008-0000-0600-000093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7378700" y="5664200"/>
          <a:ext cx="977900" cy="673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75</xdr:row>
      <xdr:rowOff>12700</xdr:rowOff>
    </xdr:from>
    <xdr:to>
      <xdr:col>6</xdr:col>
      <xdr:colOff>0</xdr:colOff>
      <xdr:row>78</xdr:row>
      <xdr:rowOff>12700</xdr:rowOff>
    </xdr:to>
    <xdr:pic>
      <xdr:nvPicPr>
        <xdr:cNvPr id="396180" name="shape80">
          <a:extLst>
            <a:ext uri="{FF2B5EF4-FFF2-40B4-BE49-F238E27FC236}">
              <a16:creationId xmlns:a16="http://schemas.microsoft.com/office/drawing/2014/main" id="{00000000-0008-0000-0600-00009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289800" y="21805900"/>
          <a:ext cx="1193800" cy="685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122</xdr:row>
      <xdr:rowOff>50800</xdr:rowOff>
    </xdr:from>
    <xdr:to>
      <xdr:col>5</xdr:col>
      <xdr:colOff>1016000</xdr:colOff>
      <xdr:row>122</xdr:row>
      <xdr:rowOff>520700</xdr:rowOff>
    </xdr:to>
    <xdr:pic>
      <xdr:nvPicPr>
        <xdr:cNvPr id="396181" name="shape51">
          <a:extLst>
            <a:ext uri="{FF2B5EF4-FFF2-40B4-BE49-F238E27FC236}">
              <a16:creationId xmlns:a16="http://schemas.microsoft.com/office/drawing/2014/main" id="{00000000-0008-0000-0600-000095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43800" y="351409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114</xdr:row>
      <xdr:rowOff>165100</xdr:rowOff>
    </xdr:from>
    <xdr:to>
      <xdr:col>5</xdr:col>
      <xdr:colOff>571500</xdr:colOff>
      <xdr:row>116</xdr:row>
      <xdr:rowOff>139700</xdr:rowOff>
    </xdr:to>
    <xdr:pic>
      <xdr:nvPicPr>
        <xdr:cNvPr id="396182" name="shape184">
          <a:extLst>
            <a:ext uri="{FF2B5EF4-FFF2-40B4-BE49-F238E27FC236}">
              <a16:creationId xmlns:a16="http://schemas.microsoft.com/office/drawing/2014/main" id="{00000000-0008-0000-0600-000096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315200" y="33159700"/>
          <a:ext cx="520700" cy="4317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660400</xdr:colOff>
      <xdr:row>114</xdr:row>
      <xdr:rowOff>177800</xdr:rowOff>
    </xdr:from>
    <xdr:to>
      <xdr:col>6</xdr:col>
      <xdr:colOff>0</xdr:colOff>
      <xdr:row>116</xdr:row>
      <xdr:rowOff>152400</xdr:rowOff>
    </xdr:to>
    <xdr:pic>
      <xdr:nvPicPr>
        <xdr:cNvPr id="396183" name="shape183">
          <a:extLst>
            <a:ext uri="{FF2B5EF4-FFF2-40B4-BE49-F238E27FC236}">
              <a16:creationId xmlns:a16="http://schemas.microsoft.com/office/drawing/2014/main" id="{00000000-0008-0000-0600-00009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924800" y="33172400"/>
          <a:ext cx="520700" cy="4317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116</xdr:row>
      <xdr:rowOff>177800</xdr:rowOff>
    </xdr:from>
    <xdr:to>
      <xdr:col>5</xdr:col>
      <xdr:colOff>571500</xdr:colOff>
      <xdr:row>118</xdr:row>
      <xdr:rowOff>139700</xdr:rowOff>
    </xdr:to>
    <xdr:pic>
      <xdr:nvPicPr>
        <xdr:cNvPr id="396184" name="shape185">
          <a:extLst>
            <a:ext uri="{FF2B5EF4-FFF2-40B4-BE49-F238E27FC236}">
              <a16:creationId xmlns:a16="http://schemas.microsoft.com/office/drawing/2014/main" id="{00000000-0008-0000-0600-00009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315200" y="33629600"/>
          <a:ext cx="520700" cy="419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647699</xdr:colOff>
      <xdr:row>116</xdr:row>
      <xdr:rowOff>177800</xdr:rowOff>
    </xdr:from>
    <xdr:to>
      <xdr:col>6</xdr:col>
      <xdr:colOff>0</xdr:colOff>
      <xdr:row>118</xdr:row>
      <xdr:rowOff>152400</xdr:rowOff>
    </xdr:to>
    <xdr:pic>
      <xdr:nvPicPr>
        <xdr:cNvPr id="396185" name="shape186">
          <a:extLst>
            <a:ext uri="{FF2B5EF4-FFF2-40B4-BE49-F238E27FC236}">
              <a16:creationId xmlns:a16="http://schemas.microsoft.com/office/drawing/2014/main" id="{00000000-0008-0000-0600-000099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7912100" y="33629600"/>
          <a:ext cx="533400" cy="4317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118</xdr:row>
      <xdr:rowOff>190500</xdr:rowOff>
    </xdr:from>
    <xdr:to>
      <xdr:col>5</xdr:col>
      <xdr:colOff>571500</xdr:colOff>
      <xdr:row>120</xdr:row>
      <xdr:rowOff>215900</xdr:rowOff>
    </xdr:to>
    <xdr:pic>
      <xdr:nvPicPr>
        <xdr:cNvPr id="396186" name="shape188">
          <a:extLst>
            <a:ext uri="{FF2B5EF4-FFF2-40B4-BE49-F238E27FC236}">
              <a16:creationId xmlns:a16="http://schemas.microsoft.com/office/drawing/2014/main" id="{00000000-0008-0000-0600-00009A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7302500" y="34099500"/>
          <a:ext cx="5334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660400</xdr:colOff>
      <xdr:row>118</xdr:row>
      <xdr:rowOff>190500</xdr:rowOff>
    </xdr:from>
    <xdr:to>
      <xdr:col>6</xdr:col>
      <xdr:colOff>0</xdr:colOff>
      <xdr:row>120</xdr:row>
      <xdr:rowOff>203200</xdr:rowOff>
    </xdr:to>
    <xdr:pic>
      <xdr:nvPicPr>
        <xdr:cNvPr id="396187" name="shape187">
          <a:extLst>
            <a:ext uri="{FF2B5EF4-FFF2-40B4-BE49-F238E27FC236}">
              <a16:creationId xmlns:a16="http://schemas.microsoft.com/office/drawing/2014/main" id="{00000000-0008-0000-0600-00009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924800" y="34099500"/>
          <a:ext cx="5207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184</xdr:row>
      <xdr:rowOff>165100</xdr:rowOff>
    </xdr:from>
    <xdr:to>
      <xdr:col>5</xdr:col>
      <xdr:colOff>647699</xdr:colOff>
      <xdr:row>187</xdr:row>
      <xdr:rowOff>0</xdr:rowOff>
    </xdr:to>
    <xdr:pic>
      <xdr:nvPicPr>
        <xdr:cNvPr id="396188" name="shape190">
          <a:extLst>
            <a:ext uri="{FF2B5EF4-FFF2-40B4-BE49-F238E27FC236}">
              <a16:creationId xmlns:a16="http://schemas.microsoft.com/office/drawing/2014/main" id="{00000000-0008-0000-0600-00009C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7315200" y="56921400"/>
          <a:ext cx="596900" cy="558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609600</xdr:colOff>
      <xdr:row>184</xdr:row>
      <xdr:rowOff>165100</xdr:rowOff>
    </xdr:from>
    <xdr:to>
      <xdr:col>5</xdr:col>
      <xdr:colOff>1082675</xdr:colOff>
      <xdr:row>187</xdr:row>
      <xdr:rowOff>0</xdr:rowOff>
    </xdr:to>
    <xdr:pic>
      <xdr:nvPicPr>
        <xdr:cNvPr id="396189" name="shape191">
          <a:extLst>
            <a:ext uri="{FF2B5EF4-FFF2-40B4-BE49-F238E27FC236}">
              <a16:creationId xmlns:a16="http://schemas.microsoft.com/office/drawing/2014/main" id="{00000000-0008-0000-0600-00009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7874000" y="56921400"/>
          <a:ext cx="596900" cy="558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187</xdr:row>
      <xdr:rowOff>12700</xdr:rowOff>
    </xdr:from>
    <xdr:to>
      <xdr:col>5</xdr:col>
      <xdr:colOff>635000</xdr:colOff>
      <xdr:row>189</xdr:row>
      <xdr:rowOff>139700</xdr:rowOff>
    </xdr:to>
    <xdr:pic>
      <xdr:nvPicPr>
        <xdr:cNvPr id="396190" name="shape193">
          <a:extLst>
            <a:ext uri="{FF2B5EF4-FFF2-40B4-BE49-F238E27FC236}">
              <a16:creationId xmlns:a16="http://schemas.microsoft.com/office/drawing/2014/main" id="{00000000-0008-0000-0600-00009E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7302500" y="57492900"/>
          <a:ext cx="59690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635000</xdr:colOff>
      <xdr:row>187</xdr:row>
      <xdr:rowOff>12700</xdr:rowOff>
    </xdr:from>
    <xdr:to>
      <xdr:col>5</xdr:col>
      <xdr:colOff>1082675</xdr:colOff>
      <xdr:row>189</xdr:row>
      <xdr:rowOff>139700</xdr:rowOff>
    </xdr:to>
    <xdr:pic>
      <xdr:nvPicPr>
        <xdr:cNvPr id="396191" name="shape192">
          <a:extLst>
            <a:ext uri="{FF2B5EF4-FFF2-40B4-BE49-F238E27FC236}">
              <a16:creationId xmlns:a16="http://schemas.microsoft.com/office/drawing/2014/main" id="{00000000-0008-0000-0600-00009F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7899400" y="57492900"/>
          <a:ext cx="57150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63500</xdr:colOff>
      <xdr:row>221</xdr:row>
      <xdr:rowOff>101600</xdr:rowOff>
    </xdr:from>
    <xdr:to>
      <xdr:col>5</xdr:col>
      <xdr:colOff>1082675</xdr:colOff>
      <xdr:row>224</xdr:row>
      <xdr:rowOff>101600</xdr:rowOff>
    </xdr:to>
    <xdr:pic>
      <xdr:nvPicPr>
        <xdr:cNvPr id="396192" name="shape66">
          <a:extLst>
            <a:ext uri="{FF2B5EF4-FFF2-40B4-BE49-F238E27FC236}">
              <a16:creationId xmlns:a16="http://schemas.microsoft.com/office/drawing/2014/main" id="{00000000-0008-0000-0600-0000A0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7327900" y="69100700"/>
          <a:ext cx="1143000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63500</xdr:colOff>
      <xdr:row>224</xdr:row>
      <xdr:rowOff>165100</xdr:rowOff>
    </xdr:from>
    <xdr:to>
      <xdr:col>6</xdr:col>
      <xdr:colOff>3175</xdr:colOff>
      <xdr:row>227</xdr:row>
      <xdr:rowOff>101600</xdr:rowOff>
    </xdr:to>
    <xdr:pic>
      <xdr:nvPicPr>
        <xdr:cNvPr id="396193" name="shape62">
          <a:extLst>
            <a:ext uri="{FF2B5EF4-FFF2-40B4-BE49-F238E27FC236}">
              <a16:creationId xmlns:a16="http://schemas.microsoft.com/office/drawing/2014/main" id="{00000000-0008-0000-0600-0000A1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7327900" y="69735700"/>
          <a:ext cx="1130300" cy="508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63500</xdr:colOff>
      <xdr:row>227</xdr:row>
      <xdr:rowOff>165100</xdr:rowOff>
    </xdr:from>
    <xdr:to>
      <xdr:col>5</xdr:col>
      <xdr:colOff>1082675</xdr:colOff>
      <xdr:row>230</xdr:row>
      <xdr:rowOff>12700</xdr:rowOff>
    </xdr:to>
    <xdr:pic>
      <xdr:nvPicPr>
        <xdr:cNvPr id="396194" name="shape65">
          <a:extLst>
            <a:ext uri="{FF2B5EF4-FFF2-40B4-BE49-F238E27FC236}">
              <a16:creationId xmlns:a16="http://schemas.microsoft.com/office/drawing/2014/main" id="{00000000-0008-0000-0600-0000A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7327900" y="70307200"/>
          <a:ext cx="1143000" cy="419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230</xdr:row>
      <xdr:rowOff>50800</xdr:rowOff>
    </xdr:from>
    <xdr:to>
      <xdr:col>5</xdr:col>
      <xdr:colOff>1016000</xdr:colOff>
      <xdr:row>230</xdr:row>
      <xdr:rowOff>622300</xdr:rowOff>
    </xdr:to>
    <xdr:pic>
      <xdr:nvPicPr>
        <xdr:cNvPr id="396195" name="shape63">
          <a:extLst>
            <a:ext uri="{FF2B5EF4-FFF2-40B4-BE49-F238E27FC236}">
              <a16:creationId xmlns:a16="http://schemas.microsoft.com/office/drawing/2014/main" id="{00000000-0008-0000-0600-0000A3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7543800" y="70764400"/>
          <a:ext cx="736600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232</xdr:row>
      <xdr:rowOff>469900</xdr:rowOff>
    </xdr:from>
    <xdr:to>
      <xdr:col>6</xdr:col>
      <xdr:colOff>3175</xdr:colOff>
      <xdr:row>233</xdr:row>
      <xdr:rowOff>342900</xdr:rowOff>
    </xdr:to>
    <xdr:pic>
      <xdr:nvPicPr>
        <xdr:cNvPr id="396196" name="shape53">
          <a:extLst>
            <a:ext uri="{FF2B5EF4-FFF2-40B4-BE49-F238E27FC236}">
              <a16:creationId xmlns:a16="http://schemas.microsoft.com/office/drawing/2014/main" id="{00000000-0008-0000-0600-0000A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7289800" y="72123300"/>
          <a:ext cx="1206500" cy="6731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86</xdr:row>
      <xdr:rowOff>139700</xdr:rowOff>
    </xdr:from>
    <xdr:to>
      <xdr:col>5</xdr:col>
      <xdr:colOff>596900</xdr:colOff>
      <xdr:row>87</xdr:row>
      <xdr:rowOff>177800</xdr:rowOff>
    </xdr:to>
    <xdr:pic>
      <xdr:nvPicPr>
        <xdr:cNvPr id="396197" name="shape74">
          <a:extLst>
            <a:ext uri="{FF2B5EF4-FFF2-40B4-BE49-F238E27FC236}">
              <a16:creationId xmlns:a16="http://schemas.microsoft.com/office/drawing/2014/main" id="{00000000-0008-0000-0600-0000A5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244856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86</xdr:row>
      <xdr:rowOff>152400</xdr:rowOff>
    </xdr:from>
    <xdr:to>
      <xdr:col>5</xdr:col>
      <xdr:colOff>1219200</xdr:colOff>
      <xdr:row>87</xdr:row>
      <xdr:rowOff>177800</xdr:rowOff>
    </xdr:to>
    <xdr:pic>
      <xdr:nvPicPr>
        <xdr:cNvPr id="396198" name="shape72">
          <a:extLst>
            <a:ext uri="{FF2B5EF4-FFF2-40B4-BE49-F238E27FC236}">
              <a16:creationId xmlns:a16="http://schemas.microsoft.com/office/drawing/2014/main" id="{00000000-0008-0000-0600-0000A6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244983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79</xdr:row>
      <xdr:rowOff>25400</xdr:rowOff>
    </xdr:from>
    <xdr:to>
      <xdr:col>6</xdr:col>
      <xdr:colOff>0</xdr:colOff>
      <xdr:row>81</xdr:row>
      <xdr:rowOff>215900</xdr:rowOff>
    </xdr:to>
    <xdr:pic>
      <xdr:nvPicPr>
        <xdr:cNvPr id="396199" name="shape78">
          <a:extLst>
            <a:ext uri="{FF2B5EF4-FFF2-40B4-BE49-F238E27FC236}">
              <a16:creationId xmlns:a16="http://schemas.microsoft.com/office/drawing/2014/main" id="{00000000-0008-0000-0600-0000A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7289800" y="22733000"/>
          <a:ext cx="11938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48</xdr:row>
      <xdr:rowOff>139700</xdr:rowOff>
    </xdr:from>
    <xdr:to>
      <xdr:col>5</xdr:col>
      <xdr:colOff>596900</xdr:colOff>
      <xdr:row>49</xdr:row>
      <xdr:rowOff>177800</xdr:rowOff>
    </xdr:to>
    <xdr:pic>
      <xdr:nvPicPr>
        <xdr:cNvPr id="396200" name="shape74">
          <a:extLst>
            <a:ext uri="{FF2B5EF4-FFF2-40B4-BE49-F238E27FC236}">
              <a16:creationId xmlns:a16="http://schemas.microsoft.com/office/drawing/2014/main" id="{00000000-0008-0000-0600-0000A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4389099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48</xdr:row>
      <xdr:rowOff>152400</xdr:rowOff>
    </xdr:from>
    <xdr:to>
      <xdr:col>5</xdr:col>
      <xdr:colOff>1219200</xdr:colOff>
      <xdr:row>49</xdr:row>
      <xdr:rowOff>177800</xdr:rowOff>
    </xdr:to>
    <xdr:pic>
      <xdr:nvPicPr>
        <xdr:cNvPr id="396201" name="shape72">
          <a:extLst>
            <a:ext uri="{FF2B5EF4-FFF2-40B4-BE49-F238E27FC236}">
              <a16:creationId xmlns:a16="http://schemas.microsoft.com/office/drawing/2014/main" id="{00000000-0008-0000-0600-0000A9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44018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109</xdr:row>
      <xdr:rowOff>139700</xdr:rowOff>
    </xdr:from>
    <xdr:to>
      <xdr:col>5</xdr:col>
      <xdr:colOff>596900</xdr:colOff>
      <xdr:row>110</xdr:row>
      <xdr:rowOff>177800</xdr:rowOff>
    </xdr:to>
    <xdr:pic>
      <xdr:nvPicPr>
        <xdr:cNvPr id="396202" name="shape74">
          <a:extLst>
            <a:ext uri="{FF2B5EF4-FFF2-40B4-BE49-F238E27FC236}">
              <a16:creationId xmlns:a16="http://schemas.microsoft.com/office/drawing/2014/main" id="{00000000-0008-0000-0600-0000AA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7315200" y="316992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109</xdr:row>
      <xdr:rowOff>152400</xdr:rowOff>
    </xdr:from>
    <xdr:to>
      <xdr:col>5</xdr:col>
      <xdr:colOff>1219200</xdr:colOff>
      <xdr:row>110</xdr:row>
      <xdr:rowOff>177800</xdr:rowOff>
    </xdr:to>
    <xdr:pic>
      <xdr:nvPicPr>
        <xdr:cNvPr id="396203" name="shape72">
          <a:extLst>
            <a:ext uri="{FF2B5EF4-FFF2-40B4-BE49-F238E27FC236}">
              <a16:creationId xmlns:a16="http://schemas.microsoft.com/office/drawing/2014/main" id="{00000000-0008-0000-0600-0000A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7886700" y="317119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25400</xdr:colOff>
      <xdr:row>0</xdr:row>
      <xdr:rowOff>0</xdr:rowOff>
    </xdr:from>
    <xdr:to>
      <xdr:col>0</xdr:col>
      <xdr:colOff>1320800</xdr:colOff>
      <xdr:row>0</xdr:row>
      <xdr:rowOff>660400</xdr:rowOff>
    </xdr:to>
    <xdr:pic>
      <xdr:nvPicPr>
        <xdr:cNvPr id="396204" name="Рисунок 45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00000000-0008-0000-0600-0000AC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5400" y="0"/>
          <a:ext cx="12954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254000</xdr:colOff>
      <xdr:row>0</xdr:row>
      <xdr:rowOff>38100</xdr:rowOff>
    </xdr:from>
    <xdr:to>
      <xdr:col>10</xdr:col>
      <xdr:colOff>12700</xdr:colOff>
      <xdr:row>0</xdr:row>
      <xdr:rowOff>647699</xdr:rowOff>
    </xdr:to>
    <xdr:pic>
      <xdr:nvPicPr>
        <xdr:cNvPr id="396205" name="Рисунок 46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600-0000A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9274175" y="38100"/>
          <a:ext cx="1196975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62</xdr:row>
      <xdr:rowOff>127000</xdr:rowOff>
    </xdr:from>
    <xdr:to>
      <xdr:col>5</xdr:col>
      <xdr:colOff>596900</xdr:colOff>
      <xdr:row>63</xdr:row>
      <xdr:rowOff>165100</xdr:rowOff>
    </xdr:to>
    <xdr:pic>
      <xdr:nvPicPr>
        <xdr:cNvPr id="396206" name="shape74">
          <a:extLst>
            <a:ext uri="{FF2B5EF4-FFF2-40B4-BE49-F238E27FC236}">
              <a16:creationId xmlns:a16="http://schemas.microsoft.com/office/drawing/2014/main" id="{00000000-0008-0000-0600-0000AE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80848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62</xdr:row>
      <xdr:rowOff>139700</xdr:rowOff>
    </xdr:from>
    <xdr:to>
      <xdr:col>5</xdr:col>
      <xdr:colOff>1219200</xdr:colOff>
      <xdr:row>63</xdr:row>
      <xdr:rowOff>165100</xdr:rowOff>
    </xdr:to>
    <xdr:pic>
      <xdr:nvPicPr>
        <xdr:cNvPr id="396207" name="shape72">
          <a:extLst>
            <a:ext uri="{FF2B5EF4-FFF2-40B4-BE49-F238E27FC236}">
              <a16:creationId xmlns:a16="http://schemas.microsoft.com/office/drawing/2014/main" id="{00000000-0008-0000-0600-0000AF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80975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60</xdr:row>
      <xdr:rowOff>127000</xdr:rowOff>
    </xdr:from>
    <xdr:to>
      <xdr:col>5</xdr:col>
      <xdr:colOff>596900</xdr:colOff>
      <xdr:row>61</xdr:row>
      <xdr:rowOff>165100</xdr:rowOff>
    </xdr:to>
    <xdr:pic>
      <xdr:nvPicPr>
        <xdr:cNvPr id="396208" name="shape74">
          <a:extLst>
            <a:ext uri="{FF2B5EF4-FFF2-40B4-BE49-F238E27FC236}">
              <a16:creationId xmlns:a16="http://schemas.microsoft.com/office/drawing/2014/main" id="{00000000-0008-0000-0600-0000B0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73736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60</xdr:row>
      <xdr:rowOff>139700</xdr:rowOff>
    </xdr:from>
    <xdr:to>
      <xdr:col>5</xdr:col>
      <xdr:colOff>1219200</xdr:colOff>
      <xdr:row>61</xdr:row>
      <xdr:rowOff>165100</xdr:rowOff>
    </xdr:to>
    <xdr:pic>
      <xdr:nvPicPr>
        <xdr:cNvPr id="396209" name="shape72">
          <a:extLst>
            <a:ext uri="{FF2B5EF4-FFF2-40B4-BE49-F238E27FC236}">
              <a16:creationId xmlns:a16="http://schemas.microsoft.com/office/drawing/2014/main" id="{00000000-0008-0000-0600-0000B1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73863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46</xdr:row>
      <xdr:rowOff>139700</xdr:rowOff>
    </xdr:from>
    <xdr:to>
      <xdr:col>5</xdr:col>
      <xdr:colOff>596900</xdr:colOff>
      <xdr:row>47</xdr:row>
      <xdr:rowOff>177800</xdr:rowOff>
    </xdr:to>
    <xdr:pic>
      <xdr:nvPicPr>
        <xdr:cNvPr id="396210" name="shape74">
          <a:extLst>
            <a:ext uri="{FF2B5EF4-FFF2-40B4-BE49-F238E27FC236}">
              <a16:creationId xmlns:a16="http://schemas.microsoft.com/office/drawing/2014/main" id="{00000000-0008-0000-0600-0000B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36779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46</xdr:row>
      <xdr:rowOff>152400</xdr:rowOff>
    </xdr:from>
    <xdr:to>
      <xdr:col>5</xdr:col>
      <xdr:colOff>1219200</xdr:colOff>
      <xdr:row>47</xdr:row>
      <xdr:rowOff>177800</xdr:rowOff>
    </xdr:to>
    <xdr:pic>
      <xdr:nvPicPr>
        <xdr:cNvPr id="396211" name="shape72">
          <a:extLst>
            <a:ext uri="{FF2B5EF4-FFF2-40B4-BE49-F238E27FC236}">
              <a16:creationId xmlns:a16="http://schemas.microsoft.com/office/drawing/2014/main" id="{00000000-0008-0000-0600-0000B3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36906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84</xdr:row>
      <xdr:rowOff>139700</xdr:rowOff>
    </xdr:from>
    <xdr:to>
      <xdr:col>5</xdr:col>
      <xdr:colOff>596900</xdr:colOff>
      <xdr:row>85</xdr:row>
      <xdr:rowOff>177800</xdr:rowOff>
    </xdr:to>
    <xdr:pic>
      <xdr:nvPicPr>
        <xdr:cNvPr id="396212" name="shape74">
          <a:extLst>
            <a:ext uri="{FF2B5EF4-FFF2-40B4-BE49-F238E27FC236}">
              <a16:creationId xmlns:a16="http://schemas.microsoft.com/office/drawing/2014/main" id="{00000000-0008-0000-0600-0000B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237744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84</xdr:row>
      <xdr:rowOff>152400</xdr:rowOff>
    </xdr:from>
    <xdr:to>
      <xdr:col>5</xdr:col>
      <xdr:colOff>1219200</xdr:colOff>
      <xdr:row>85</xdr:row>
      <xdr:rowOff>177800</xdr:rowOff>
    </xdr:to>
    <xdr:pic>
      <xdr:nvPicPr>
        <xdr:cNvPr id="396213" name="shape72">
          <a:extLst>
            <a:ext uri="{FF2B5EF4-FFF2-40B4-BE49-F238E27FC236}">
              <a16:creationId xmlns:a16="http://schemas.microsoft.com/office/drawing/2014/main" id="{00000000-0008-0000-0600-0000B5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237871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107</xdr:row>
      <xdr:rowOff>139700</xdr:rowOff>
    </xdr:from>
    <xdr:to>
      <xdr:col>5</xdr:col>
      <xdr:colOff>596900</xdr:colOff>
      <xdr:row>108</xdr:row>
      <xdr:rowOff>177800</xdr:rowOff>
    </xdr:to>
    <xdr:pic>
      <xdr:nvPicPr>
        <xdr:cNvPr id="396214" name="shape74">
          <a:extLst>
            <a:ext uri="{FF2B5EF4-FFF2-40B4-BE49-F238E27FC236}">
              <a16:creationId xmlns:a16="http://schemas.microsoft.com/office/drawing/2014/main" id="{00000000-0008-0000-0600-0000B6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7315200" y="309880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107</xdr:row>
      <xdr:rowOff>152400</xdr:rowOff>
    </xdr:from>
    <xdr:to>
      <xdr:col>5</xdr:col>
      <xdr:colOff>1219200</xdr:colOff>
      <xdr:row>108</xdr:row>
      <xdr:rowOff>177800</xdr:rowOff>
    </xdr:to>
    <xdr:pic>
      <xdr:nvPicPr>
        <xdr:cNvPr id="396215" name="shape72">
          <a:extLst>
            <a:ext uri="{FF2B5EF4-FFF2-40B4-BE49-F238E27FC236}">
              <a16:creationId xmlns:a16="http://schemas.microsoft.com/office/drawing/2014/main" id="{00000000-0008-0000-0600-0000B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7886700" y="310007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101600</xdr:colOff>
      <xdr:row>67</xdr:row>
      <xdr:rowOff>88900</xdr:rowOff>
    </xdr:from>
    <xdr:to>
      <xdr:col>5</xdr:col>
      <xdr:colOff>1082675</xdr:colOff>
      <xdr:row>70</xdr:row>
      <xdr:rowOff>127000</xdr:rowOff>
    </xdr:to>
    <xdr:pic>
      <xdr:nvPicPr>
        <xdr:cNvPr id="396216" name="shape187">
          <a:extLst>
            <a:ext uri="{FF2B5EF4-FFF2-40B4-BE49-F238E27FC236}">
              <a16:creationId xmlns:a16="http://schemas.microsoft.com/office/drawing/2014/main" id="{00000000-0008-0000-0600-0000B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7366000" y="19608800"/>
          <a:ext cx="1028700" cy="914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48</xdr:row>
      <xdr:rowOff>127000</xdr:rowOff>
    </xdr:from>
    <xdr:to>
      <xdr:col>5</xdr:col>
      <xdr:colOff>596900</xdr:colOff>
      <xdr:row>49</xdr:row>
      <xdr:rowOff>165100</xdr:rowOff>
    </xdr:to>
    <xdr:pic>
      <xdr:nvPicPr>
        <xdr:cNvPr id="396217" name="shape74">
          <a:extLst>
            <a:ext uri="{FF2B5EF4-FFF2-40B4-BE49-F238E27FC236}">
              <a16:creationId xmlns:a16="http://schemas.microsoft.com/office/drawing/2014/main" id="{00000000-0008-0000-0600-0000B9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43764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48</xdr:row>
      <xdr:rowOff>139700</xdr:rowOff>
    </xdr:from>
    <xdr:to>
      <xdr:col>5</xdr:col>
      <xdr:colOff>1219200</xdr:colOff>
      <xdr:row>49</xdr:row>
      <xdr:rowOff>165100</xdr:rowOff>
    </xdr:to>
    <xdr:pic>
      <xdr:nvPicPr>
        <xdr:cNvPr id="396218" name="shape72">
          <a:extLst>
            <a:ext uri="{FF2B5EF4-FFF2-40B4-BE49-F238E27FC236}">
              <a16:creationId xmlns:a16="http://schemas.microsoft.com/office/drawing/2014/main" id="{00000000-0008-0000-0600-0000BA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4389099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46</xdr:row>
      <xdr:rowOff>127000</xdr:rowOff>
    </xdr:from>
    <xdr:to>
      <xdr:col>5</xdr:col>
      <xdr:colOff>596900</xdr:colOff>
      <xdr:row>47</xdr:row>
      <xdr:rowOff>165100</xdr:rowOff>
    </xdr:to>
    <xdr:pic>
      <xdr:nvPicPr>
        <xdr:cNvPr id="396219" name="shape74">
          <a:extLst>
            <a:ext uri="{FF2B5EF4-FFF2-40B4-BE49-F238E27FC236}">
              <a16:creationId xmlns:a16="http://schemas.microsoft.com/office/drawing/2014/main" id="{00000000-0008-0000-0600-0000B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36652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46</xdr:row>
      <xdr:rowOff>139700</xdr:rowOff>
    </xdr:from>
    <xdr:to>
      <xdr:col>5</xdr:col>
      <xdr:colOff>1219200</xdr:colOff>
      <xdr:row>47</xdr:row>
      <xdr:rowOff>165100</xdr:rowOff>
    </xdr:to>
    <xdr:pic>
      <xdr:nvPicPr>
        <xdr:cNvPr id="396220" name="shape72">
          <a:extLst>
            <a:ext uri="{FF2B5EF4-FFF2-40B4-BE49-F238E27FC236}">
              <a16:creationId xmlns:a16="http://schemas.microsoft.com/office/drawing/2014/main" id="{00000000-0008-0000-0600-0000BC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36779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86</xdr:row>
      <xdr:rowOff>127000</xdr:rowOff>
    </xdr:from>
    <xdr:to>
      <xdr:col>5</xdr:col>
      <xdr:colOff>596900</xdr:colOff>
      <xdr:row>87</xdr:row>
      <xdr:rowOff>165100</xdr:rowOff>
    </xdr:to>
    <xdr:pic>
      <xdr:nvPicPr>
        <xdr:cNvPr id="396221" name="shape74">
          <a:extLst>
            <a:ext uri="{FF2B5EF4-FFF2-40B4-BE49-F238E27FC236}">
              <a16:creationId xmlns:a16="http://schemas.microsoft.com/office/drawing/2014/main" id="{00000000-0008-0000-0600-0000B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244729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86</xdr:row>
      <xdr:rowOff>139700</xdr:rowOff>
    </xdr:from>
    <xdr:to>
      <xdr:col>5</xdr:col>
      <xdr:colOff>1219200</xdr:colOff>
      <xdr:row>87</xdr:row>
      <xdr:rowOff>165100</xdr:rowOff>
    </xdr:to>
    <xdr:pic>
      <xdr:nvPicPr>
        <xdr:cNvPr id="396222" name="shape72">
          <a:extLst>
            <a:ext uri="{FF2B5EF4-FFF2-40B4-BE49-F238E27FC236}">
              <a16:creationId xmlns:a16="http://schemas.microsoft.com/office/drawing/2014/main" id="{00000000-0008-0000-0600-0000BE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244856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84</xdr:row>
      <xdr:rowOff>127000</xdr:rowOff>
    </xdr:from>
    <xdr:to>
      <xdr:col>5</xdr:col>
      <xdr:colOff>596900</xdr:colOff>
      <xdr:row>85</xdr:row>
      <xdr:rowOff>165100</xdr:rowOff>
    </xdr:to>
    <xdr:pic>
      <xdr:nvPicPr>
        <xdr:cNvPr id="396223" name="shape74">
          <a:extLst>
            <a:ext uri="{FF2B5EF4-FFF2-40B4-BE49-F238E27FC236}">
              <a16:creationId xmlns:a16="http://schemas.microsoft.com/office/drawing/2014/main" id="{00000000-0008-0000-0600-0000BF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237617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84</xdr:row>
      <xdr:rowOff>139700</xdr:rowOff>
    </xdr:from>
    <xdr:to>
      <xdr:col>5</xdr:col>
      <xdr:colOff>1219200</xdr:colOff>
      <xdr:row>85</xdr:row>
      <xdr:rowOff>165100</xdr:rowOff>
    </xdr:to>
    <xdr:pic>
      <xdr:nvPicPr>
        <xdr:cNvPr id="396224" name="shape72">
          <a:extLst>
            <a:ext uri="{FF2B5EF4-FFF2-40B4-BE49-F238E27FC236}">
              <a16:creationId xmlns:a16="http://schemas.microsoft.com/office/drawing/2014/main" id="{00000000-0008-0000-0600-0000C0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237744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109</xdr:row>
      <xdr:rowOff>127000</xdr:rowOff>
    </xdr:from>
    <xdr:to>
      <xdr:col>5</xdr:col>
      <xdr:colOff>596900</xdr:colOff>
      <xdr:row>110</xdr:row>
      <xdr:rowOff>165100</xdr:rowOff>
    </xdr:to>
    <xdr:pic>
      <xdr:nvPicPr>
        <xdr:cNvPr id="396225" name="shape74">
          <a:extLst>
            <a:ext uri="{FF2B5EF4-FFF2-40B4-BE49-F238E27FC236}">
              <a16:creationId xmlns:a16="http://schemas.microsoft.com/office/drawing/2014/main" id="{00000000-0008-0000-0600-0000C1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7315200" y="316865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109</xdr:row>
      <xdr:rowOff>139700</xdr:rowOff>
    </xdr:from>
    <xdr:to>
      <xdr:col>5</xdr:col>
      <xdr:colOff>1219200</xdr:colOff>
      <xdr:row>110</xdr:row>
      <xdr:rowOff>165100</xdr:rowOff>
    </xdr:to>
    <xdr:pic>
      <xdr:nvPicPr>
        <xdr:cNvPr id="396226" name="shape72">
          <a:extLst>
            <a:ext uri="{FF2B5EF4-FFF2-40B4-BE49-F238E27FC236}">
              <a16:creationId xmlns:a16="http://schemas.microsoft.com/office/drawing/2014/main" id="{00000000-0008-0000-0600-0000C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7886700" y="316992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50800</xdr:colOff>
      <xdr:row>107</xdr:row>
      <xdr:rowOff>127000</xdr:rowOff>
    </xdr:from>
    <xdr:to>
      <xdr:col>5</xdr:col>
      <xdr:colOff>596900</xdr:colOff>
      <xdr:row>108</xdr:row>
      <xdr:rowOff>165100</xdr:rowOff>
    </xdr:to>
    <xdr:pic>
      <xdr:nvPicPr>
        <xdr:cNvPr id="396227" name="shape74">
          <a:extLst>
            <a:ext uri="{FF2B5EF4-FFF2-40B4-BE49-F238E27FC236}">
              <a16:creationId xmlns:a16="http://schemas.microsoft.com/office/drawing/2014/main" id="{00000000-0008-0000-0600-0000C3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7315200" y="309753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622300</xdr:colOff>
      <xdr:row>107</xdr:row>
      <xdr:rowOff>139700</xdr:rowOff>
    </xdr:from>
    <xdr:to>
      <xdr:col>5</xdr:col>
      <xdr:colOff>1219200</xdr:colOff>
      <xdr:row>108</xdr:row>
      <xdr:rowOff>165100</xdr:rowOff>
    </xdr:to>
    <xdr:pic>
      <xdr:nvPicPr>
        <xdr:cNvPr id="396228" name="shape72">
          <a:extLst>
            <a:ext uri="{FF2B5EF4-FFF2-40B4-BE49-F238E27FC236}">
              <a16:creationId xmlns:a16="http://schemas.microsoft.com/office/drawing/2014/main" id="{00000000-0008-0000-0600-0000C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7886700" y="309880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62</xdr:row>
      <xdr:rowOff>127000</xdr:rowOff>
    </xdr:from>
    <xdr:to>
      <xdr:col>5</xdr:col>
      <xdr:colOff>596900</xdr:colOff>
      <xdr:row>63</xdr:row>
      <xdr:rowOff>165100</xdr:rowOff>
    </xdr:to>
    <xdr:pic>
      <xdr:nvPicPr>
        <xdr:cNvPr id="396229" name="shape74">
          <a:extLst>
            <a:ext uri="{FF2B5EF4-FFF2-40B4-BE49-F238E27FC236}">
              <a16:creationId xmlns:a16="http://schemas.microsoft.com/office/drawing/2014/main" id="{00000000-0008-0000-0600-0000C5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80848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62</xdr:row>
      <xdr:rowOff>139700</xdr:rowOff>
    </xdr:from>
    <xdr:to>
      <xdr:col>6</xdr:col>
      <xdr:colOff>0</xdr:colOff>
      <xdr:row>63</xdr:row>
      <xdr:rowOff>165100</xdr:rowOff>
    </xdr:to>
    <xdr:pic>
      <xdr:nvPicPr>
        <xdr:cNvPr id="396230" name="shape72">
          <a:extLst>
            <a:ext uri="{FF2B5EF4-FFF2-40B4-BE49-F238E27FC236}">
              <a16:creationId xmlns:a16="http://schemas.microsoft.com/office/drawing/2014/main" id="{00000000-0008-0000-0600-0000C6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80975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60</xdr:row>
      <xdr:rowOff>127000</xdr:rowOff>
    </xdr:from>
    <xdr:to>
      <xdr:col>5</xdr:col>
      <xdr:colOff>596900</xdr:colOff>
      <xdr:row>61</xdr:row>
      <xdr:rowOff>165100</xdr:rowOff>
    </xdr:to>
    <xdr:pic>
      <xdr:nvPicPr>
        <xdr:cNvPr id="396231" name="shape74">
          <a:extLst>
            <a:ext uri="{FF2B5EF4-FFF2-40B4-BE49-F238E27FC236}">
              <a16:creationId xmlns:a16="http://schemas.microsoft.com/office/drawing/2014/main" id="{00000000-0008-0000-0600-0000C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73736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60</xdr:row>
      <xdr:rowOff>139700</xdr:rowOff>
    </xdr:from>
    <xdr:to>
      <xdr:col>6</xdr:col>
      <xdr:colOff>0</xdr:colOff>
      <xdr:row>61</xdr:row>
      <xdr:rowOff>165100</xdr:rowOff>
    </xdr:to>
    <xdr:pic>
      <xdr:nvPicPr>
        <xdr:cNvPr id="396232" name="shape72">
          <a:extLst>
            <a:ext uri="{FF2B5EF4-FFF2-40B4-BE49-F238E27FC236}">
              <a16:creationId xmlns:a16="http://schemas.microsoft.com/office/drawing/2014/main" id="{00000000-0008-0000-0600-0000C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73863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48</xdr:row>
      <xdr:rowOff>127000</xdr:rowOff>
    </xdr:from>
    <xdr:to>
      <xdr:col>5</xdr:col>
      <xdr:colOff>596900</xdr:colOff>
      <xdr:row>49</xdr:row>
      <xdr:rowOff>165100</xdr:rowOff>
    </xdr:to>
    <xdr:pic>
      <xdr:nvPicPr>
        <xdr:cNvPr id="396233" name="shape74">
          <a:extLst>
            <a:ext uri="{FF2B5EF4-FFF2-40B4-BE49-F238E27FC236}">
              <a16:creationId xmlns:a16="http://schemas.microsoft.com/office/drawing/2014/main" id="{00000000-0008-0000-0600-0000C9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43764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48</xdr:row>
      <xdr:rowOff>139700</xdr:rowOff>
    </xdr:from>
    <xdr:to>
      <xdr:col>6</xdr:col>
      <xdr:colOff>0</xdr:colOff>
      <xdr:row>49</xdr:row>
      <xdr:rowOff>165100</xdr:rowOff>
    </xdr:to>
    <xdr:pic>
      <xdr:nvPicPr>
        <xdr:cNvPr id="396234" name="shape72">
          <a:extLst>
            <a:ext uri="{FF2B5EF4-FFF2-40B4-BE49-F238E27FC236}">
              <a16:creationId xmlns:a16="http://schemas.microsoft.com/office/drawing/2014/main" id="{00000000-0008-0000-0600-0000CA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4389099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46</xdr:row>
      <xdr:rowOff>127000</xdr:rowOff>
    </xdr:from>
    <xdr:to>
      <xdr:col>5</xdr:col>
      <xdr:colOff>596900</xdr:colOff>
      <xdr:row>47</xdr:row>
      <xdr:rowOff>165100</xdr:rowOff>
    </xdr:to>
    <xdr:pic>
      <xdr:nvPicPr>
        <xdr:cNvPr id="396235" name="shape74">
          <a:extLst>
            <a:ext uri="{FF2B5EF4-FFF2-40B4-BE49-F238E27FC236}">
              <a16:creationId xmlns:a16="http://schemas.microsoft.com/office/drawing/2014/main" id="{00000000-0008-0000-0600-0000C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136652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46</xdr:row>
      <xdr:rowOff>139700</xdr:rowOff>
    </xdr:from>
    <xdr:to>
      <xdr:col>6</xdr:col>
      <xdr:colOff>0</xdr:colOff>
      <xdr:row>47</xdr:row>
      <xdr:rowOff>165100</xdr:rowOff>
    </xdr:to>
    <xdr:pic>
      <xdr:nvPicPr>
        <xdr:cNvPr id="396236" name="shape72">
          <a:extLst>
            <a:ext uri="{FF2B5EF4-FFF2-40B4-BE49-F238E27FC236}">
              <a16:creationId xmlns:a16="http://schemas.microsoft.com/office/drawing/2014/main" id="{00000000-0008-0000-0600-0000CC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136779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86</xdr:row>
      <xdr:rowOff>127000</xdr:rowOff>
    </xdr:from>
    <xdr:to>
      <xdr:col>5</xdr:col>
      <xdr:colOff>596900</xdr:colOff>
      <xdr:row>87</xdr:row>
      <xdr:rowOff>165100</xdr:rowOff>
    </xdr:to>
    <xdr:pic>
      <xdr:nvPicPr>
        <xdr:cNvPr id="396237" name="shape74">
          <a:extLst>
            <a:ext uri="{FF2B5EF4-FFF2-40B4-BE49-F238E27FC236}">
              <a16:creationId xmlns:a16="http://schemas.microsoft.com/office/drawing/2014/main" id="{00000000-0008-0000-0600-0000C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244729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86</xdr:row>
      <xdr:rowOff>139700</xdr:rowOff>
    </xdr:from>
    <xdr:to>
      <xdr:col>6</xdr:col>
      <xdr:colOff>0</xdr:colOff>
      <xdr:row>87</xdr:row>
      <xdr:rowOff>165100</xdr:rowOff>
    </xdr:to>
    <xdr:pic>
      <xdr:nvPicPr>
        <xdr:cNvPr id="396238" name="shape72">
          <a:extLst>
            <a:ext uri="{FF2B5EF4-FFF2-40B4-BE49-F238E27FC236}">
              <a16:creationId xmlns:a16="http://schemas.microsoft.com/office/drawing/2014/main" id="{00000000-0008-0000-0600-0000CE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244856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84</xdr:row>
      <xdr:rowOff>127000</xdr:rowOff>
    </xdr:from>
    <xdr:to>
      <xdr:col>5</xdr:col>
      <xdr:colOff>596900</xdr:colOff>
      <xdr:row>85</xdr:row>
      <xdr:rowOff>165100</xdr:rowOff>
    </xdr:to>
    <xdr:pic>
      <xdr:nvPicPr>
        <xdr:cNvPr id="396239" name="shape74">
          <a:extLst>
            <a:ext uri="{FF2B5EF4-FFF2-40B4-BE49-F238E27FC236}">
              <a16:creationId xmlns:a16="http://schemas.microsoft.com/office/drawing/2014/main" id="{00000000-0008-0000-0600-0000CF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237617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84</xdr:row>
      <xdr:rowOff>139700</xdr:rowOff>
    </xdr:from>
    <xdr:to>
      <xdr:col>6</xdr:col>
      <xdr:colOff>0</xdr:colOff>
      <xdr:row>85</xdr:row>
      <xdr:rowOff>165100</xdr:rowOff>
    </xdr:to>
    <xdr:pic>
      <xdr:nvPicPr>
        <xdr:cNvPr id="396240" name="shape72">
          <a:extLst>
            <a:ext uri="{FF2B5EF4-FFF2-40B4-BE49-F238E27FC236}">
              <a16:creationId xmlns:a16="http://schemas.microsoft.com/office/drawing/2014/main" id="{00000000-0008-0000-0600-0000D0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237744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109</xdr:row>
      <xdr:rowOff>127000</xdr:rowOff>
    </xdr:from>
    <xdr:to>
      <xdr:col>5</xdr:col>
      <xdr:colOff>596900</xdr:colOff>
      <xdr:row>110</xdr:row>
      <xdr:rowOff>165100</xdr:rowOff>
    </xdr:to>
    <xdr:pic>
      <xdr:nvPicPr>
        <xdr:cNvPr id="396241" name="shape74">
          <a:extLst>
            <a:ext uri="{FF2B5EF4-FFF2-40B4-BE49-F238E27FC236}">
              <a16:creationId xmlns:a16="http://schemas.microsoft.com/office/drawing/2014/main" id="{00000000-0008-0000-0600-0000D1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316865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109</xdr:row>
      <xdr:rowOff>139700</xdr:rowOff>
    </xdr:from>
    <xdr:to>
      <xdr:col>6</xdr:col>
      <xdr:colOff>0</xdr:colOff>
      <xdr:row>110</xdr:row>
      <xdr:rowOff>165100</xdr:rowOff>
    </xdr:to>
    <xdr:pic>
      <xdr:nvPicPr>
        <xdr:cNvPr id="396242" name="shape72">
          <a:extLst>
            <a:ext uri="{FF2B5EF4-FFF2-40B4-BE49-F238E27FC236}">
              <a16:creationId xmlns:a16="http://schemas.microsoft.com/office/drawing/2014/main" id="{00000000-0008-0000-0600-0000D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316992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107</xdr:row>
      <xdr:rowOff>127000</xdr:rowOff>
    </xdr:from>
    <xdr:to>
      <xdr:col>5</xdr:col>
      <xdr:colOff>596900</xdr:colOff>
      <xdr:row>108</xdr:row>
      <xdr:rowOff>165100</xdr:rowOff>
    </xdr:to>
    <xdr:pic>
      <xdr:nvPicPr>
        <xdr:cNvPr id="396243" name="shape74">
          <a:extLst>
            <a:ext uri="{FF2B5EF4-FFF2-40B4-BE49-F238E27FC236}">
              <a16:creationId xmlns:a16="http://schemas.microsoft.com/office/drawing/2014/main" id="{00000000-0008-0000-0600-0000D3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309753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107</xdr:row>
      <xdr:rowOff>139700</xdr:rowOff>
    </xdr:from>
    <xdr:to>
      <xdr:col>6</xdr:col>
      <xdr:colOff>0</xdr:colOff>
      <xdr:row>108</xdr:row>
      <xdr:rowOff>165100</xdr:rowOff>
    </xdr:to>
    <xdr:pic>
      <xdr:nvPicPr>
        <xdr:cNvPr id="396244" name="shape72">
          <a:extLst>
            <a:ext uri="{FF2B5EF4-FFF2-40B4-BE49-F238E27FC236}">
              <a16:creationId xmlns:a16="http://schemas.microsoft.com/office/drawing/2014/main" id="{00000000-0008-0000-0600-0000D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309880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12</xdr:row>
      <xdr:rowOff>114300</xdr:rowOff>
    </xdr:from>
    <xdr:to>
      <xdr:col>6</xdr:col>
      <xdr:colOff>3175</xdr:colOff>
      <xdr:row>17</xdr:row>
      <xdr:rowOff>88900</xdr:rowOff>
    </xdr:to>
    <xdr:pic>
      <xdr:nvPicPr>
        <xdr:cNvPr id="396245" name="shape188">
          <a:extLst>
            <a:ext uri="{FF2B5EF4-FFF2-40B4-BE49-F238E27FC236}">
              <a16:creationId xmlns:a16="http://schemas.microsoft.com/office/drawing/2014/main" id="{00000000-0008-0000-0600-0000D5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7315200" y="3644900"/>
          <a:ext cx="1143000" cy="990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25</xdr:row>
      <xdr:rowOff>127000</xdr:rowOff>
    </xdr:from>
    <xdr:to>
      <xdr:col>5</xdr:col>
      <xdr:colOff>596900</xdr:colOff>
      <xdr:row>26</xdr:row>
      <xdr:rowOff>165100</xdr:rowOff>
    </xdr:to>
    <xdr:pic>
      <xdr:nvPicPr>
        <xdr:cNvPr id="396246" name="shape74">
          <a:extLst>
            <a:ext uri="{FF2B5EF4-FFF2-40B4-BE49-F238E27FC236}">
              <a16:creationId xmlns:a16="http://schemas.microsoft.com/office/drawing/2014/main" id="{00000000-0008-0000-0600-0000D6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74549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25</xdr:row>
      <xdr:rowOff>139700</xdr:rowOff>
    </xdr:from>
    <xdr:to>
      <xdr:col>6</xdr:col>
      <xdr:colOff>0</xdr:colOff>
      <xdr:row>26</xdr:row>
      <xdr:rowOff>165100</xdr:rowOff>
    </xdr:to>
    <xdr:pic>
      <xdr:nvPicPr>
        <xdr:cNvPr id="396247" name="shape72">
          <a:extLst>
            <a:ext uri="{FF2B5EF4-FFF2-40B4-BE49-F238E27FC236}">
              <a16:creationId xmlns:a16="http://schemas.microsoft.com/office/drawing/2014/main" id="{00000000-0008-0000-0600-0000D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74676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23</xdr:row>
      <xdr:rowOff>127000</xdr:rowOff>
    </xdr:from>
    <xdr:to>
      <xdr:col>5</xdr:col>
      <xdr:colOff>596900</xdr:colOff>
      <xdr:row>24</xdr:row>
      <xdr:rowOff>165100</xdr:rowOff>
    </xdr:to>
    <xdr:pic>
      <xdr:nvPicPr>
        <xdr:cNvPr id="396248" name="shape74">
          <a:extLst>
            <a:ext uri="{FF2B5EF4-FFF2-40B4-BE49-F238E27FC236}">
              <a16:creationId xmlns:a16="http://schemas.microsoft.com/office/drawing/2014/main" id="{00000000-0008-0000-0600-0000D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315200" y="67437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622300</xdr:colOff>
      <xdr:row>23</xdr:row>
      <xdr:rowOff>139700</xdr:rowOff>
    </xdr:from>
    <xdr:to>
      <xdr:col>6</xdr:col>
      <xdr:colOff>0</xdr:colOff>
      <xdr:row>24</xdr:row>
      <xdr:rowOff>165100</xdr:rowOff>
    </xdr:to>
    <xdr:pic>
      <xdr:nvPicPr>
        <xdr:cNvPr id="396249" name="shape72">
          <a:extLst>
            <a:ext uri="{FF2B5EF4-FFF2-40B4-BE49-F238E27FC236}">
              <a16:creationId xmlns:a16="http://schemas.microsoft.com/office/drawing/2014/main" id="{00000000-0008-0000-0600-0000D9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7886700" y="67564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79375</xdr:colOff>
      <xdr:row>50</xdr:row>
      <xdr:rowOff>381000</xdr:rowOff>
    </xdr:from>
    <xdr:to>
      <xdr:col>4</xdr:col>
      <xdr:colOff>997277</xdr:colOff>
      <xdr:row>52</xdr:row>
      <xdr:rowOff>180859</xdr:rowOff>
    </xdr:to>
    <xdr:sp macro="" textlink="">
      <xdr:nvSpPr>
        <xdr:cNvPr id="105" name="shape150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SpPr/>
      </xdr:nvSpPr>
      <xdr:spPr bwMode="auto">
        <a:xfrm>
          <a:off x="3790949" y="11468100"/>
          <a:ext cx="806311" cy="4856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38100</xdr:colOff>
      <xdr:row>37</xdr:row>
      <xdr:rowOff>25400</xdr:rowOff>
    </xdr:from>
    <xdr:to>
      <xdr:col>6</xdr:col>
      <xdr:colOff>0</xdr:colOff>
      <xdr:row>40</xdr:row>
      <xdr:rowOff>88900</xdr:rowOff>
    </xdr:to>
    <xdr:pic>
      <xdr:nvPicPr>
        <xdr:cNvPr id="396251" name="Рисунок 110">
          <a:extLst>
            <a:ext uri="{FF2B5EF4-FFF2-40B4-BE49-F238E27FC236}">
              <a16:creationId xmlns:a16="http://schemas.microsoft.com/office/drawing/2014/main" id="{00000000-0008-0000-0600-0000D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7302500" y="11696700"/>
          <a:ext cx="1181099" cy="749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40</xdr:row>
      <xdr:rowOff>165100</xdr:rowOff>
    </xdr:from>
    <xdr:to>
      <xdr:col>5</xdr:col>
      <xdr:colOff>1082675</xdr:colOff>
      <xdr:row>44</xdr:row>
      <xdr:rowOff>88900</xdr:rowOff>
    </xdr:to>
    <xdr:pic>
      <xdr:nvPicPr>
        <xdr:cNvPr id="396252" name="Рисунок 111">
          <a:extLst>
            <a:ext uri="{FF2B5EF4-FFF2-40B4-BE49-F238E27FC236}">
              <a16:creationId xmlns:a16="http://schemas.microsoft.com/office/drawing/2014/main" id="{00000000-0008-0000-0600-0000DC0B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7378700" y="12522200"/>
          <a:ext cx="1016000" cy="8635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98</xdr:row>
      <xdr:rowOff>88900</xdr:rowOff>
    </xdr:from>
    <xdr:to>
      <xdr:col>5</xdr:col>
      <xdr:colOff>1082675</xdr:colOff>
      <xdr:row>101</xdr:row>
      <xdr:rowOff>63500</xdr:rowOff>
    </xdr:to>
    <xdr:pic>
      <xdr:nvPicPr>
        <xdr:cNvPr id="396253" name="Рисунок 112">
          <a:extLst>
            <a:ext uri="{FF2B5EF4-FFF2-40B4-BE49-F238E27FC236}">
              <a16:creationId xmlns:a16="http://schemas.microsoft.com/office/drawing/2014/main" id="{00000000-0008-0000-0600-0000D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7289800" y="28905200"/>
          <a:ext cx="1181099" cy="736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139700</xdr:colOff>
      <xdr:row>101</xdr:row>
      <xdr:rowOff>254000</xdr:rowOff>
    </xdr:from>
    <xdr:to>
      <xdr:col>6</xdr:col>
      <xdr:colOff>3175</xdr:colOff>
      <xdr:row>105</xdr:row>
      <xdr:rowOff>38100</xdr:rowOff>
    </xdr:to>
    <xdr:pic>
      <xdr:nvPicPr>
        <xdr:cNvPr id="396254" name="Рисунок 113">
          <a:extLst>
            <a:ext uri="{FF2B5EF4-FFF2-40B4-BE49-F238E27FC236}">
              <a16:creationId xmlns:a16="http://schemas.microsoft.com/office/drawing/2014/main" id="{00000000-0008-0000-0600-0000DE0B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7404100" y="29832300"/>
          <a:ext cx="9779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138</xdr:row>
      <xdr:rowOff>25400</xdr:rowOff>
    </xdr:from>
    <xdr:to>
      <xdr:col>5</xdr:col>
      <xdr:colOff>1082675</xdr:colOff>
      <xdr:row>140</xdr:row>
      <xdr:rowOff>190500</xdr:rowOff>
    </xdr:to>
    <xdr:pic>
      <xdr:nvPicPr>
        <xdr:cNvPr id="396255" name="Рисунок 114">
          <a:extLst>
            <a:ext uri="{FF2B5EF4-FFF2-40B4-BE49-F238E27FC236}">
              <a16:creationId xmlns:a16="http://schemas.microsoft.com/office/drawing/2014/main" id="{00000000-0008-0000-0600-0000DF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7302500" y="41224199"/>
          <a:ext cx="1168400" cy="723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152400</xdr:colOff>
      <xdr:row>141</xdr:row>
      <xdr:rowOff>266700</xdr:rowOff>
    </xdr:from>
    <xdr:to>
      <xdr:col>5</xdr:col>
      <xdr:colOff>1082675</xdr:colOff>
      <xdr:row>144</xdr:row>
      <xdr:rowOff>228600</xdr:rowOff>
    </xdr:to>
    <xdr:pic>
      <xdr:nvPicPr>
        <xdr:cNvPr id="396256" name="Рисунок 117">
          <a:extLst>
            <a:ext uri="{FF2B5EF4-FFF2-40B4-BE49-F238E27FC236}">
              <a16:creationId xmlns:a16="http://schemas.microsoft.com/office/drawing/2014/main" id="{00000000-0008-0000-0600-0000E00B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7416800" y="42303700"/>
          <a:ext cx="9779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190</xdr:row>
      <xdr:rowOff>330200</xdr:rowOff>
    </xdr:from>
    <xdr:to>
      <xdr:col>6</xdr:col>
      <xdr:colOff>3175</xdr:colOff>
      <xdr:row>191</xdr:row>
      <xdr:rowOff>266700</xdr:rowOff>
    </xdr:to>
    <xdr:pic>
      <xdr:nvPicPr>
        <xdr:cNvPr id="396257" name="Рисунок 118">
          <a:extLst>
            <a:ext uri="{FF2B5EF4-FFF2-40B4-BE49-F238E27FC236}">
              <a16:creationId xmlns:a16="http://schemas.microsoft.com/office/drawing/2014/main" id="{00000000-0008-0000-0600-0000E1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7289800" y="58534300"/>
          <a:ext cx="1206500" cy="508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199</xdr:row>
      <xdr:rowOff>50800</xdr:rowOff>
    </xdr:from>
    <xdr:to>
      <xdr:col>5</xdr:col>
      <xdr:colOff>1082675</xdr:colOff>
      <xdr:row>200</xdr:row>
      <xdr:rowOff>215900</xdr:rowOff>
    </xdr:to>
    <xdr:pic>
      <xdr:nvPicPr>
        <xdr:cNvPr id="396258" name="Рисунок 119">
          <a:extLst>
            <a:ext uri="{FF2B5EF4-FFF2-40B4-BE49-F238E27FC236}">
              <a16:creationId xmlns:a16="http://schemas.microsoft.com/office/drawing/2014/main" id="{00000000-0008-0000-0600-0000E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7302500" y="63220600"/>
          <a:ext cx="1168400" cy="736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152400</xdr:colOff>
      <xdr:row>200</xdr:row>
      <xdr:rowOff>254000</xdr:rowOff>
    </xdr:from>
    <xdr:to>
      <xdr:col>5</xdr:col>
      <xdr:colOff>1082675</xdr:colOff>
      <xdr:row>201</xdr:row>
      <xdr:rowOff>508000</xdr:rowOff>
    </xdr:to>
    <xdr:pic>
      <xdr:nvPicPr>
        <xdr:cNvPr id="396259" name="Рисунок 120">
          <a:extLst>
            <a:ext uri="{FF2B5EF4-FFF2-40B4-BE49-F238E27FC236}">
              <a16:creationId xmlns:a16="http://schemas.microsoft.com/office/drawing/2014/main" id="{00000000-0008-0000-0600-0000E30B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7416800" y="63995300"/>
          <a:ext cx="977900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204</xdr:row>
      <xdr:rowOff>190500</xdr:rowOff>
    </xdr:from>
    <xdr:to>
      <xdr:col>6</xdr:col>
      <xdr:colOff>0</xdr:colOff>
      <xdr:row>208</xdr:row>
      <xdr:rowOff>139700</xdr:rowOff>
    </xdr:to>
    <xdr:pic>
      <xdr:nvPicPr>
        <xdr:cNvPr id="396260" name="Рисунок 121">
          <a:extLst>
            <a:ext uri="{FF2B5EF4-FFF2-40B4-BE49-F238E27FC236}">
              <a16:creationId xmlns:a16="http://schemas.microsoft.com/office/drawing/2014/main" id="{00000000-0008-0000-0600-0000E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7302500" y="65074800"/>
          <a:ext cx="1181099" cy="711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139700</xdr:colOff>
      <xdr:row>209</xdr:row>
      <xdr:rowOff>152400</xdr:rowOff>
    </xdr:from>
    <xdr:to>
      <xdr:col>6</xdr:col>
      <xdr:colOff>3175</xdr:colOff>
      <xdr:row>213</xdr:row>
      <xdr:rowOff>88900</xdr:rowOff>
    </xdr:to>
    <xdr:pic>
      <xdr:nvPicPr>
        <xdr:cNvPr id="396261" name="Рисунок 122">
          <a:extLst>
            <a:ext uri="{FF2B5EF4-FFF2-40B4-BE49-F238E27FC236}">
              <a16:creationId xmlns:a16="http://schemas.microsoft.com/office/drawing/2014/main" id="{00000000-0008-0000-0600-0000E50B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7404100" y="66090800"/>
          <a:ext cx="9779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1870075</xdr:colOff>
      <xdr:row>233</xdr:row>
      <xdr:rowOff>469900</xdr:rowOff>
    </xdr:from>
    <xdr:to>
      <xdr:col>5</xdr:col>
      <xdr:colOff>3252</xdr:colOff>
      <xdr:row>233</xdr:row>
      <xdr:rowOff>507923</xdr:rowOff>
    </xdr:to>
    <xdr:sp macro="" textlink="">
      <xdr:nvSpPr>
        <xdr:cNvPr id="124" name="shape150">
          <a:extLst>
            <a:ext uri="{FF2B5EF4-FFF2-40B4-BE49-F238E27FC236}">
              <a16:creationId xmlns:a16="http://schemas.microsoft.com/office/drawing/2014/main" id="{00000000-0008-0000-0600-00007C000000}"/>
            </a:ext>
          </a:extLst>
        </xdr:cNvPr>
        <xdr:cNvSpPr/>
      </xdr:nvSpPr>
      <xdr:spPr bwMode="auto">
        <a:xfrm>
          <a:off x="5480049" y="73888600"/>
          <a:ext cx="801714" cy="456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38100</xdr:colOff>
      <xdr:row>197</xdr:row>
      <xdr:rowOff>469900</xdr:rowOff>
    </xdr:from>
    <xdr:to>
      <xdr:col>6</xdr:col>
      <xdr:colOff>12700</xdr:colOff>
      <xdr:row>198</xdr:row>
      <xdr:rowOff>304800</xdr:rowOff>
    </xdr:to>
    <xdr:pic>
      <xdr:nvPicPr>
        <xdr:cNvPr id="396263" name="shape80">
          <a:extLst>
            <a:ext uri="{FF2B5EF4-FFF2-40B4-BE49-F238E27FC236}">
              <a16:creationId xmlns:a16="http://schemas.microsoft.com/office/drawing/2014/main" id="{00000000-0008-0000-0600-0000E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302500" y="61963300"/>
          <a:ext cx="1219200" cy="673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128</xdr:row>
      <xdr:rowOff>266700</xdr:rowOff>
    </xdr:from>
    <xdr:to>
      <xdr:col>6</xdr:col>
      <xdr:colOff>0</xdr:colOff>
      <xdr:row>131</xdr:row>
      <xdr:rowOff>152400</xdr:rowOff>
    </xdr:to>
    <xdr:pic>
      <xdr:nvPicPr>
        <xdr:cNvPr id="396264" name="Рисунок 116">
          <a:extLst>
            <a:ext uri="{FF2B5EF4-FFF2-40B4-BE49-F238E27FC236}">
              <a16:creationId xmlns:a16="http://schemas.microsoft.com/office/drawing/2014/main" id="{00000000-0008-0000-0600-0000E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7302500" y="38671500"/>
          <a:ext cx="1181099" cy="723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190500</xdr:colOff>
      <xdr:row>133</xdr:row>
      <xdr:rowOff>76200</xdr:rowOff>
    </xdr:from>
    <xdr:to>
      <xdr:col>6</xdr:col>
      <xdr:colOff>3175</xdr:colOff>
      <xdr:row>136</xdr:row>
      <xdr:rowOff>38100</xdr:rowOff>
    </xdr:to>
    <xdr:pic>
      <xdr:nvPicPr>
        <xdr:cNvPr id="396265" name="Рисунок 117">
          <a:extLst>
            <a:ext uri="{FF2B5EF4-FFF2-40B4-BE49-F238E27FC236}">
              <a16:creationId xmlns:a16="http://schemas.microsoft.com/office/drawing/2014/main" id="{00000000-0008-0000-0600-0000E90B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7454900" y="39878000"/>
          <a:ext cx="9652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12700</xdr:colOff>
      <xdr:row>28</xdr:row>
      <xdr:rowOff>520700</xdr:rowOff>
    </xdr:from>
    <xdr:to>
      <xdr:col>6</xdr:col>
      <xdr:colOff>0</xdr:colOff>
      <xdr:row>29</xdr:row>
      <xdr:rowOff>317500</xdr:rowOff>
    </xdr:to>
    <xdr:pic>
      <xdr:nvPicPr>
        <xdr:cNvPr id="396266" name="Рисунок 1">
          <a:extLst>
            <a:ext uri="{FF2B5EF4-FFF2-40B4-BE49-F238E27FC236}">
              <a16:creationId xmlns:a16="http://schemas.microsoft.com/office/drawing/2014/main" id="{00000000-0008-0000-0600-0000EA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7277100" y="8966200"/>
          <a:ext cx="1231900" cy="596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12700</xdr:colOff>
      <xdr:row>31</xdr:row>
      <xdr:rowOff>177800</xdr:rowOff>
    </xdr:from>
    <xdr:to>
      <xdr:col>5</xdr:col>
      <xdr:colOff>1082675</xdr:colOff>
      <xdr:row>35</xdr:row>
      <xdr:rowOff>0</xdr:rowOff>
    </xdr:to>
    <xdr:pic>
      <xdr:nvPicPr>
        <xdr:cNvPr id="396267" name="Рисунок 110">
          <a:extLst>
            <a:ext uri="{FF2B5EF4-FFF2-40B4-BE49-F238E27FC236}">
              <a16:creationId xmlns:a16="http://schemas.microsoft.com/office/drawing/2014/main" id="{00000000-0008-0000-0600-0000E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7277100" y="10452100"/>
          <a:ext cx="1193800" cy="736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89</xdr:row>
      <xdr:rowOff>546100</xdr:rowOff>
    </xdr:from>
    <xdr:to>
      <xdr:col>6</xdr:col>
      <xdr:colOff>0</xdr:colOff>
      <xdr:row>90</xdr:row>
      <xdr:rowOff>342900</xdr:rowOff>
    </xdr:to>
    <xdr:pic>
      <xdr:nvPicPr>
        <xdr:cNvPr id="396268" name="Рисунок 136">
          <a:extLst>
            <a:ext uri="{FF2B5EF4-FFF2-40B4-BE49-F238E27FC236}">
              <a16:creationId xmlns:a16="http://schemas.microsoft.com/office/drawing/2014/main" id="{00000000-0008-0000-0600-0000EC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7289800" y="25984200"/>
          <a:ext cx="1219200" cy="596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92</xdr:row>
      <xdr:rowOff>215900</xdr:rowOff>
    </xdr:from>
    <xdr:to>
      <xdr:col>6</xdr:col>
      <xdr:colOff>0</xdr:colOff>
      <xdr:row>95</xdr:row>
      <xdr:rowOff>190500</xdr:rowOff>
    </xdr:to>
    <xdr:pic>
      <xdr:nvPicPr>
        <xdr:cNvPr id="396269" name="Рисунок 112">
          <a:extLst>
            <a:ext uri="{FF2B5EF4-FFF2-40B4-BE49-F238E27FC236}">
              <a16:creationId xmlns:a16="http://schemas.microsoft.com/office/drawing/2014/main" id="{00000000-0008-0000-0600-0000ED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7302500" y="27508200"/>
          <a:ext cx="1181099" cy="736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18</xdr:row>
      <xdr:rowOff>38100</xdr:rowOff>
    </xdr:from>
    <xdr:to>
      <xdr:col>6</xdr:col>
      <xdr:colOff>0</xdr:colOff>
      <xdr:row>20</xdr:row>
      <xdr:rowOff>139700</xdr:rowOff>
    </xdr:to>
    <xdr:pic>
      <xdr:nvPicPr>
        <xdr:cNvPr id="396274" name="shape78">
          <a:extLst>
            <a:ext uri="{FF2B5EF4-FFF2-40B4-BE49-F238E27FC236}">
              <a16:creationId xmlns:a16="http://schemas.microsoft.com/office/drawing/2014/main" id="{00000000-0008-0000-0600-0000F2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7289800" y="4787900"/>
          <a:ext cx="11938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112</xdr:row>
      <xdr:rowOff>266700</xdr:rowOff>
    </xdr:from>
    <xdr:to>
      <xdr:col>5</xdr:col>
      <xdr:colOff>571500</xdr:colOff>
      <xdr:row>114</xdr:row>
      <xdr:rowOff>139700</xdr:rowOff>
    </xdr:to>
    <xdr:pic>
      <xdr:nvPicPr>
        <xdr:cNvPr id="396275" name="shape181">
          <a:extLst>
            <a:ext uri="{FF2B5EF4-FFF2-40B4-BE49-F238E27FC236}">
              <a16:creationId xmlns:a16="http://schemas.microsoft.com/office/drawing/2014/main" id="{00000000-0008-0000-0600-0000F3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7340600" y="32766000"/>
          <a:ext cx="495300" cy="368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660400</xdr:colOff>
      <xdr:row>112</xdr:row>
      <xdr:rowOff>266700</xdr:rowOff>
    </xdr:from>
    <xdr:to>
      <xdr:col>6</xdr:col>
      <xdr:colOff>3175</xdr:colOff>
      <xdr:row>114</xdr:row>
      <xdr:rowOff>165100</xdr:rowOff>
    </xdr:to>
    <xdr:pic>
      <xdr:nvPicPr>
        <xdr:cNvPr id="396276" name="shape182">
          <a:extLst>
            <a:ext uri="{FF2B5EF4-FFF2-40B4-BE49-F238E27FC236}">
              <a16:creationId xmlns:a16="http://schemas.microsoft.com/office/drawing/2014/main" id="{00000000-0008-0000-0600-0000F4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7924800" y="32766000"/>
          <a:ext cx="533400" cy="3937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92075</xdr:colOff>
      <xdr:row>152</xdr:row>
      <xdr:rowOff>428625</xdr:rowOff>
    </xdr:from>
    <xdr:ext cx="737035" cy="618941"/>
    <xdr:sp macro="" textlink="">
      <xdr:nvSpPr>
        <xdr:cNvPr id="154" name="shape138">
          <a:extLst>
            <a:ext uri="{FF2B5EF4-FFF2-40B4-BE49-F238E27FC236}">
              <a16:creationId xmlns:a16="http://schemas.microsoft.com/office/drawing/2014/main" id="{00000000-0008-0000-0600-00009A000000}"/>
            </a:ext>
          </a:extLst>
        </xdr:cNvPr>
        <xdr:cNvSpPr/>
      </xdr:nvSpPr>
      <xdr:spPr bwMode="auto">
        <a:xfrm>
          <a:off x="3914775" y="46196250"/>
          <a:ext cx="655495" cy="63183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4</xdr:col>
      <xdr:colOff>0</xdr:colOff>
      <xdr:row>171</xdr:row>
      <xdr:rowOff>85725</xdr:rowOff>
    </xdr:from>
    <xdr:ext cx="872304" cy="641657"/>
    <xdr:sp macro="" textlink="">
      <xdr:nvSpPr>
        <xdr:cNvPr id="164" name="shape138">
          <a:extLst>
            <a:ext uri="{FF2B5EF4-FFF2-40B4-BE49-F238E27FC236}">
              <a16:creationId xmlns:a16="http://schemas.microsoft.com/office/drawing/2014/main" id="{00000000-0008-0000-0600-0000A4000000}"/>
            </a:ext>
          </a:extLst>
        </xdr:cNvPr>
        <xdr:cNvSpPr/>
      </xdr:nvSpPr>
      <xdr:spPr bwMode="auto">
        <a:xfrm>
          <a:off x="3838575" y="53139975"/>
          <a:ext cx="755183" cy="654239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twoCellAnchor editAs="oneCell">
    <xdr:from>
      <xdr:col>5</xdr:col>
      <xdr:colOff>38100</xdr:colOff>
      <xdr:row>173</xdr:row>
      <xdr:rowOff>25400</xdr:rowOff>
    </xdr:from>
    <xdr:to>
      <xdr:col>6</xdr:col>
      <xdr:colOff>3175</xdr:colOff>
      <xdr:row>176</xdr:row>
      <xdr:rowOff>88900</xdr:rowOff>
    </xdr:to>
    <xdr:pic>
      <xdr:nvPicPr>
        <xdr:cNvPr id="396279" name="Рисунок 127">
          <a:extLst>
            <a:ext uri="{FF2B5EF4-FFF2-40B4-BE49-F238E27FC236}">
              <a16:creationId xmlns:a16="http://schemas.microsoft.com/office/drawing/2014/main" id="{00000000-0008-0000-0600-0000F7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7302500" y="53162200"/>
          <a:ext cx="1117600" cy="1206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292100</xdr:colOff>
      <xdr:row>121</xdr:row>
      <xdr:rowOff>25400</xdr:rowOff>
    </xdr:from>
    <xdr:to>
      <xdr:col>5</xdr:col>
      <xdr:colOff>1028700</xdr:colOff>
      <xdr:row>121</xdr:row>
      <xdr:rowOff>469900</xdr:rowOff>
    </xdr:to>
    <xdr:pic>
      <xdr:nvPicPr>
        <xdr:cNvPr id="396280" name="Рисунок 1">
          <a:extLst>
            <a:ext uri="{FF2B5EF4-FFF2-40B4-BE49-F238E27FC236}">
              <a16:creationId xmlns:a16="http://schemas.microsoft.com/office/drawing/2014/main" id="{00000000-0008-0000-0600-0000F8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56500" y="346202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148</xdr:row>
      <xdr:rowOff>38100</xdr:rowOff>
    </xdr:from>
    <xdr:to>
      <xdr:col>5</xdr:col>
      <xdr:colOff>1054100</xdr:colOff>
      <xdr:row>148</xdr:row>
      <xdr:rowOff>508000</xdr:rowOff>
    </xdr:to>
    <xdr:pic>
      <xdr:nvPicPr>
        <xdr:cNvPr id="396281" name="shape51">
          <a:extLst>
            <a:ext uri="{FF2B5EF4-FFF2-40B4-BE49-F238E27FC236}">
              <a16:creationId xmlns:a16="http://schemas.microsoft.com/office/drawing/2014/main" id="{00000000-0008-0000-0600-0000F9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81899" y="439674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147</xdr:row>
      <xdr:rowOff>25400</xdr:rowOff>
    </xdr:from>
    <xdr:to>
      <xdr:col>5</xdr:col>
      <xdr:colOff>1054100</xdr:colOff>
      <xdr:row>147</xdr:row>
      <xdr:rowOff>469900</xdr:rowOff>
    </xdr:to>
    <xdr:pic>
      <xdr:nvPicPr>
        <xdr:cNvPr id="396282" name="Рисунок 130">
          <a:extLst>
            <a:ext uri="{FF2B5EF4-FFF2-40B4-BE49-F238E27FC236}">
              <a16:creationId xmlns:a16="http://schemas.microsoft.com/office/drawing/2014/main" id="{00000000-0008-0000-0600-0000FA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81899" y="434594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330200</xdr:colOff>
      <xdr:row>158</xdr:row>
      <xdr:rowOff>50800</xdr:rowOff>
    </xdr:from>
    <xdr:to>
      <xdr:col>5</xdr:col>
      <xdr:colOff>1066800</xdr:colOff>
      <xdr:row>158</xdr:row>
      <xdr:rowOff>520700</xdr:rowOff>
    </xdr:to>
    <xdr:pic>
      <xdr:nvPicPr>
        <xdr:cNvPr id="396283" name="shape51">
          <a:extLst>
            <a:ext uri="{FF2B5EF4-FFF2-40B4-BE49-F238E27FC236}">
              <a16:creationId xmlns:a16="http://schemas.microsoft.com/office/drawing/2014/main" id="{00000000-0008-0000-0600-0000FB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94600" y="479679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157</xdr:row>
      <xdr:rowOff>25400</xdr:rowOff>
    </xdr:from>
    <xdr:to>
      <xdr:col>5</xdr:col>
      <xdr:colOff>1054100</xdr:colOff>
      <xdr:row>157</xdr:row>
      <xdr:rowOff>469900</xdr:rowOff>
    </xdr:to>
    <xdr:pic>
      <xdr:nvPicPr>
        <xdr:cNvPr id="396284" name="Рисунок 132">
          <a:extLst>
            <a:ext uri="{FF2B5EF4-FFF2-40B4-BE49-F238E27FC236}">
              <a16:creationId xmlns:a16="http://schemas.microsoft.com/office/drawing/2014/main" id="{00000000-0008-0000-0600-0000FC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81899" y="474472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38100</xdr:colOff>
      <xdr:row>161</xdr:row>
      <xdr:rowOff>447675</xdr:rowOff>
    </xdr:from>
    <xdr:ext cx="754671" cy="634855"/>
    <xdr:sp macro="" textlink="">
      <xdr:nvSpPr>
        <xdr:cNvPr id="134" name="shape138">
          <a:extLst>
            <a:ext uri="{FF2B5EF4-FFF2-40B4-BE49-F238E27FC236}">
              <a16:creationId xmlns:a16="http://schemas.microsoft.com/office/drawing/2014/main" id="{00000000-0008-0000-0600-000086000000}"/>
            </a:ext>
          </a:extLst>
        </xdr:cNvPr>
        <xdr:cNvSpPr/>
      </xdr:nvSpPr>
      <xdr:spPr bwMode="auto">
        <a:xfrm>
          <a:off x="3876675" y="49396650"/>
          <a:ext cx="655495" cy="63485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twoCellAnchor editAs="oneCell">
    <xdr:from>
      <xdr:col>5</xdr:col>
      <xdr:colOff>279400</xdr:colOff>
      <xdr:row>167</xdr:row>
      <xdr:rowOff>50800</xdr:rowOff>
    </xdr:from>
    <xdr:to>
      <xdr:col>5</xdr:col>
      <xdr:colOff>1016000</xdr:colOff>
      <xdr:row>167</xdr:row>
      <xdr:rowOff>520700</xdr:rowOff>
    </xdr:to>
    <xdr:pic>
      <xdr:nvPicPr>
        <xdr:cNvPr id="396286" name="shape51">
          <a:extLst>
            <a:ext uri="{FF2B5EF4-FFF2-40B4-BE49-F238E27FC236}">
              <a16:creationId xmlns:a16="http://schemas.microsoft.com/office/drawing/2014/main" id="{00000000-0008-0000-0600-0000FE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43800" y="513969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166</xdr:row>
      <xdr:rowOff>25400</xdr:rowOff>
    </xdr:from>
    <xdr:to>
      <xdr:col>5</xdr:col>
      <xdr:colOff>1054100</xdr:colOff>
      <xdr:row>166</xdr:row>
      <xdr:rowOff>469900</xdr:rowOff>
    </xdr:to>
    <xdr:pic>
      <xdr:nvPicPr>
        <xdr:cNvPr id="396287" name="Рисунок 135">
          <a:extLst>
            <a:ext uri="{FF2B5EF4-FFF2-40B4-BE49-F238E27FC236}">
              <a16:creationId xmlns:a16="http://schemas.microsoft.com/office/drawing/2014/main" id="{00000000-0008-0000-0600-0000FF0B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81899" y="508762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180</xdr:row>
      <xdr:rowOff>38100</xdr:rowOff>
    </xdr:from>
    <xdr:to>
      <xdr:col>5</xdr:col>
      <xdr:colOff>1054100</xdr:colOff>
      <xdr:row>180</xdr:row>
      <xdr:rowOff>508000</xdr:rowOff>
    </xdr:to>
    <xdr:pic>
      <xdr:nvPicPr>
        <xdr:cNvPr id="400384" name="shape51">
          <a:extLst>
            <a:ext uri="{FF2B5EF4-FFF2-40B4-BE49-F238E27FC236}">
              <a16:creationId xmlns:a16="http://schemas.microsoft.com/office/drawing/2014/main" id="{00000000-0008-0000-0600-000000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81899" y="559562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179</xdr:row>
      <xdr:rowOff>25400</xdr:rowOff>
    </xdr:from>
    <xdr:to>
      <xdr:col>5</xdr:col>
      <xdr:colOff>1054100</xdr:colOff>
      <xdr:row>179</xdr:row>
      <xdr:rowOff>469900</xdr:rowOff>
    </xdr:to>
    <xdr:pic>
      <xdr:nvPicPr>
        <xdr:cNvPr id="400385" name="Рисунок 138">
          <a:extLst>
            <a:ext uri="{FF2B5EF4-FFF2-40B4-BE49-F238E27FC236}">
              <a16:creationId xmlns:a16="http://schemas.microsoft.com/office/drawing/2014/main" id="{00000000-0008-0000-0600-000001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81899" y="554482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193</xdr:row>
      <xdr:rowOff>50800</xdr:rowOff>
    </xdr:from>
    <xdr:to>
      <xdr:col>5</xdr:col>
      <xdr:colOff>1016000</xdr:colOff>
      <xdr:row>193</xdr:row>
      <xdr:rowOff>520700</xdr:rowOff>
    </xdr:to>
    <xdr:pic>
      <xdr:nvPicPr>
        <xdr:cNvPr id="400386" name="shape51">
          <a:extLst>
            <a:ext uri="{FF2B5EF4-FFF2-40B4-BE49-F238E27FC236}">
              <a16:creationId xmlns:a16="http://schemas.microsoft.com/office/drawing/2014/main" id="{00000000-0008-0000-0600-000002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43800" y="598932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192</xdr:row>
      <xdr:rowOff>25400</xdr:rowOff>
    </xdr:from>
    <xdr:to>
      <xdr:col>5</xdr:col>
      <xdr:colOff>1054100</xdr:colOff>
      <xdr:row>192</xdr:row>
      <xdr:rowOff>469900</xdr:rowOff>
    </xdr:to>
    <xdr:pic>
      <xdr:nvPicPr>
        <xdr:cNvPr id="400387" name="Рисунок 141">
          <a:extLst>
            <a:ext uri="{FF2B5EF4-FFF2-40B4-BE49-F238E27FC236}">
              <a16:creationId xmlns:a16="http://schemas.microsoft.com/office/drawing/2014/main" id="{00000000-0008-0000-0600-000003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81899" y="593725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216</xdr:row>
      <xdr:rowOff>50800</xdr:rowOff>
    </xdr:from>
    <xdr:to>
      <xdr:col>5</xdr:col>
      <xdr:colOff>1016000</xdr:colOff>
      <xdr:row>216</xdr:row>
      <xdr:rowOff>520700</xdr:rowOff>
    </xdr:to>
    <xdr:pic>
      <xdr:nvPicPr>
        <xdr:cNvPr id="400388" name="shape51">
          <a:extLst>
            <a:ext uri="{FF2B5EF4-FFF2-40B4-BE49-F238E27FC236}">
              <a16:creationId xmlns:a16="http://schemas.microsoft.com/office/drawing/2014/main" id="{00000000-0008-0000-0600-000004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43800" y="67551300"/>
          <a:ext cx="7366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317500</xdr:colOff>
      <xdr:row>215</xdr:row>
      <xdr:rowOff>25400</xdr:rowOff>
    </xdr:from>
    <xdr:to>
      <xdr:col>5</xdr:col>
      <xdr:colOff>1054100</xdr:colOff>
      <xdr:row>215</xdr:row>
      <xdr:rowOff>469900</xdr:rowOff>
    </xdr:to>
    <xdr:pic>
      <xdr:nvPicPr>
        <xdr:cNvPr id="400389" name="Рисунок 146">
          <a:extLst>
            <a:ext uri="{FF2B5EF4-FFF2-40B4-BE49-F238E27FC236}">
              <a16:creationId xmlns:a16="http://schemas.microsoft.com/office/drawing/2014/main" id="{00000000-0008-0000-0600-000005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581899" y="670306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47625</xdr:colOff>
      <xdr:row>163</xdr:row>
      <xdr:rowOff>635000</xdr:rowOff>
    </xdr:from>
    <xdr:to>
      <xdr:col>5</xdr:col>
      <xdr:colOff>1057275</xdr:colOff>
      <xdr:row>164</xdr:row>
      <xdr:rowOff>444500</xdr:rowOff>
    </xdr:to>
    <xdr:pic>
      <xdr:nvPicPr>
        <xdr:cNvPr id="400390" name="Рисунок 1">
          <a:extLst>
            <a:ext uri="{FF2B5EF4-FFF2-40B4-BE49-F238E27FC236}">
              <a16:creationId xmlns:a16="http://schemas.microsoft.com/office/drawing/2014/main" id="{00000000-0008-0000-0600-000006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6410325" y="57918350"/>
          <a:ext cx="1009650" cy="771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154</xdr:row>
      <xdr:rowOff>301625</xdr:rowOff>
    </xdr:from>
    <xdr:to>
      <xdr:col>5</xdr:col>
      <xdr:colOff>1050925</xdr:colOff>
      <xdr:row>155</xdr:row>
      <xdr:rowOff>161924</xdr:rowOff>
    </xdr:to>
    <xdr:pic>
      <xdr:nvPicPr>
        <xdr:cNvPr id="400391" name="Рисунок 128">
          <a:extLst>
            <a:ext uri="{FF2B5EF4-FFF2-40B4-BE49-F238E27FC236}">
              <a16:creationId xmlns:a16="http://schemas.microsoft.com/office/drawing/2014/main" id="{00000000-0008-0000-0600-000007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6413500" y="51098450"/>
          <a:ext cx="1000125" cy="765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126</xdr:row>
      <xdr:rowOff>469900</xdr:rowOff>
    </xdr:from>
    <xdr:to>
      <xdr:col>6</xdr:col>
      <xdr:colOff>0</xdr:colOff>
      <xdr:row>127</xdr:row>
      <xdr:rowOff>381000</xdr:rowOff>
    </xdr:to>
    <xdr:pic>
      <xdr:nvPicPr>
        <xdr:cNvPr id="400392" name="Рисунок 2">
          <a:extLst>
            <a:ext uri="{FF2B5EF4-FFF2-40B4-BE49-F238E27FC236}">
              <a16:creationId xmlns:a16="http://schemas.microsoft.com/office/drawing/2014/main" id="{00000000-0008-0000-0600-0000081C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7302500" y="37249100"/>
          <a:ext cx="1181099" cy="7239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127000</xdr:colOff>
      <xdr:row>161</xdr:row>
      <xdr:rowOff>25400</xdr:rowOff>
    </xdr:from>
    <xdr:to>
      <xdr:col>5</xdr:col>
      <xdr:colOff>1028700</xdr:colOff>
      <xdr:row>161</xdr:row>
      <xdr:rowOff>1244600</xdr:rowOff>
    </xdr:to>
    <xdr:pic>
      <xdr:nvPicPr>
        <xdr:cNvPr id="398497" name="shape97">
          <a:extLst>
            <a:ext uri="{FF2B5EF4-FFF2-40B4-BE49-F238E27FC236}">
              <a16:creationId xmlns:a16="http://schemas.microsoft.com/office/drawing/2014/main" id="{00000000-0008-0000-0700-0000A1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6447118" y="71238782"/>
          <a:ext cx="901700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165100</xdr:colOff>
      <xdr:row>160</xdr:row>
      <xdr:rowOff>114300</xdr:rowOff>
    </xdr:from>
    <xdr:to>
      <xdr:col>5</xdr:col>
      <xdr:colOff>1066800</xdr:colOff>
      <xdr:row>160</xdr:row>
      <xdr:rowOff>1092200</xdr:rowOff>
    </xdr:to>
    <xdr:pic>
      <xdr:nvPicPr>
        <xdr:cNvPr id="398498" name="shape98">
          <a:extLst>
            <a:ext uri="{FF2B5EF4-FFF2-40B4-BE49-F238E27FC236}">
              <a16:creationId xmlns:a16="http://schemas.microsoft.com/office/drawing/2014/main" id="{00000000-0008-0000-0700-0000A2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6485218" y="69915741"/>
          <a:ext cx="901700" cy="977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133</xdr:row>
      <xdr:rowOff>12700</xdr:rowOff>
    </xdr:from>
    <xdr:to>
      <xdr:col>6</xdr:col>
      <xdr:colOff>0</xdr:colOff>
      <xdr:row>134</xdr:row>
      <xdr:rowOff>520700</xdr:rowOff>
    </xdr:to>
    <xdr:pic>
      <xdr:nvPicPr>
        <xdr:cNvPr id="398499" name="shape100">
          <a:extLst>
            <a:ext uri="{FF2B5EF4-FFF2-40B4-BE49-F238E27FC236}">
              <a16:creationId xmlns:a16="http://schemas.microsoft.com/office/drawing/2014/main" id="{00000000-0008-0000-0700-0000A3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6345518" y="58103994"/>
          <a:ext cx="1061570" cy="11803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111</xdr:row>
      <xdr:rowOff>177800</xdr:rowOff>
    </xdr:from>
    <xdr:to>
      <xdr:col>6</xdr:col>
      <xdr:colOff>0</xdr:colOff>
      <xdr:row>111</xdr:row>
      <xdr:rowOff>1485900</xdr:rowOff>
    </xdr:to>
    <xdr:pic>
      <xdr:nvPicPr>
        <xdr:cNvPr id="398500" name="shape123">
          <a:extLst>
            <a:ext uri="{FF2B5EF4-FFF2-40B4-BE49-F238E27FC236}">
              <a16:creationId xmlns:a16="http://schemas.microsoft.com/office/drawing/2014/main" id="{00000000-0008-0000-0700-0000A4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7315200" y="41516300"/>
          <a:ext cx="990600" cy="1308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120650</xdr:colOff>
      <xdr:row>188</xdr:row>
      <xdr:rowOff>615949</xdr:rowOff>
    </xdr:from>
    <xdr:to>
      <xdr:col>5</xdr:col>
      <xdr:colOff>987794</xdr:colOff>
      <xdr:row>190</xdr:row>
      <xdr:rowOff>485774</xdr:rowOff>
    </xdr:to>
    <xdr:pic>
      <xdr:nvPicPr>
        <xdr:cNvPr id="398501" name="shape128">
          <a:extLst>
            <a:ext uri="{FF2B5EF4-FFF2-40B4-BE49-F238E27FC236}">
              <a16:creationId xmlns:a16="http://schemas.microsoft.com/office/drawing/2014/main" id="{00000000-0008-0000-0700-0000A5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6440768" y="81231067"/>
          <a:ext cx="867144" cy="116970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146</xdr:row>
      <xdr:rowOff>88900</xdr:rowOff>
    </xdr:from>
    <xdr:to>
      <xdr:col>6</xdr:col>
      <xdr:colOff>0</xdr:colOff>
      <xdr:row>146</xdr:row>
      <xdr:rowOff>1485900</xdr:rowOff>
    </xdr:to>
    <xdr:pic>
      <xdr:nvPicPr>
        <xdr:cNvPr id="398502" name="shape139">
          <a:extLst>
            <a:ext uri="{FF2B5EF4-FFF2-40B4-BE49-F238E27FC236}">
              <a16:creationId xmlns:a16="http://schemas.microsoft.com/office/drawing/2014/main" id="{00000000-0008-0000-0700-0000A6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358218" y="63738312"/>
          <a:ext cx="104887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76</xdr:row>
      <xdr:rowOff>368300</xdr:rowOff>
    </xdr:from>
    <xdr:to>
      <xdr:col>6</xdr:col>
      <xdr:colOff>3175</xdr:colOff>
      <xdr:row>79</xdr:row>
      <xdr:rowOff>114300</xdr:rowOff>
    </xdr:to>
    <xdr:pic>
      <xdr:nvPicPr>
        <xdr:cNvPr id="398503" name="shape148">
          <a:extLst>
            <a:ext uri="{FF2B5EF4-FFF2-40B4-BE49-F238E27FC236}">
              <a16:creationId xmlns:a16="http://schemas.microsoft.com/office/drawing/2014/main" id="{00000000-0008-0000-0700-0000A7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251700" y="28219400"/>
          <a:ext cx="1143000" cy="1041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140</xdr:row>
      <xdr:rowOff>0</xdr:rowOff>
    </xdr:from>
    <xdr:to>
      <xdr:col>6</xdr:col>
      <xdr:colOff>3175</xdr:colOff>
      <xdr:row>142</xdr:row>
      <xdr:rowOff>177801</xdr:rowOff>
    </xdr:to>
    <xdr:pic>
      <xdr:nvPicPr>
        <xdr:cNvPr id="398504" name="shape163">
          <a:extLst>
            <a:ext uri="{FF2B5EF4-FFF2-40B4-BE49-F238E27FC236}">
              <a16:creationId xmlns:a16="http://schemas.microsoft.com/office/drawing/2014/main" id="{00000000-0008-0000-0700-0000A8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370918" y="61150500"/>
          <a:ext cx="1039345" cy="10070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101600</xdr:colOff>
      <xdr:row>3</xdr:row>
      <xdr:rowOff>482600</xdr:rowOff>
    </xdr:from>
    <xdr:to>
      <xdr:col>6</xdr:col>
      <xdr:colOff>3175</xdr:colOff>
      <xdr:row>3</xdr:row>
      <xdr:rowOff>1422400</xdr:rowOff>
    </xdr:to>
    <xdr:pic>
      <xdr:nvPicPr>
        <xdr:cNvPr id="398505" name="shape164">
          <a:extLst>
            <a:ext uri="{FF2B5EF4-FFF2-40B4-BE49-F238E27FC236}">
              <a16:creationId xmlns:a16="http://schemas.microsoft.com/office/drawing/2014/main" id="{00000000-0008-0000-0700-0000A9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302500" y="2133600"/>
          <a:ext cx="1092200" cy="939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23</xdr:row>
      <xdr:rowOff>88900</xdr:rowOff>
    </xdr:from>
    <xdr:to>
      <xdr:col>6</xdr:col>
      <xdr:colOff>0</xdr:colOff>
      <xdr:row>26</xdr:row>
      <xdr:rowOff>127000</xdr:rowOff>
    </xdr:to>
    <xdr:pic>
      <xdr:nvPicPr>
        <xdr:cNvPr id="398506" name="shape165">
          <a:extLst>
            <a:ext uri="{FF2B5EF4-FFF2-40B4-BE49-F238E27FC236}">
              <a16:creationId xmlns:a16="http://schemas.microsoft.com/office/drawing/2014/main" id="{00000000-0008-0000-0700-0000AA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239000" y="11214100"/>
          <a:ext cx="1181099" cy="990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88900</xdr:colOff>
      <xdr:row>54</xdr:row>
      <xdr:rowOff>279400</xdr:rowOff>
    </xdr:from>
    <xdr:to>
      <xdr:col>6</xdr:col>
      <xdr:colOff>3175</xdr:colOff>
      <xdr:row>56</xdr:row>
      <xdr:rowOff>76201</xdr:rowOff>
    </xdr:to>
    <xdr:pic>
      <xdr:nvPicPr>
        <xdr:cNvPr id="398507" name="shape168">
          <a:extLst>
            <a:ext uri="{FF2B5EF4-FFF2-40B4-BE49-F238E27FC236}">
              <a16:creationId xmlns:a16="http://schemas.microsoft.com/office/drawing/2014/main" id="{00000000-0008-0000-0700-0000AB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289800" y="19558000"/>
          <a:ext cx="10668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57</xdr:row>
      <xdr:rowOff>215900</xdr:rowOff>
    </xdr:from>
    <xdr:to>
      <xdr:col>6</xdr:col>
      <xdr:colOff>3175</xdr:colOff>
      <xdr:row>57</xdr:row>
      <xdr:rowOff>1143000</xdr:rowOff>
    </xdr:to>
    <xdr:pic>
      <xdr:nvPicPr>
        <xdr:cNvPr id="398508" name="shape174">
          <a:extLst>
            <a:ext uri="{FF2B5EF4-FFF2-40B4-BE49-F238E27FC236}">
              <a16:creationId xmlns:a16="http://schemas.microsoft.com/office/drawing/2014/main" id="{00000000-0008-0000-0700-0000AC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7226300" y="20980400"/>
          <a:ext cx="1206500" cy="927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103</xdr:row>
      <xdr:rowOff>127000</xdr:rowOff>
    </xdr:from>
    <xdr:to>
      <xdr:col>5</xdr:col>
      <xdr:colOff>1082675</xdr:colOff>
      <xdr:row>109</xdr:row>
      <xdr:rowOff>3175</xdr:rowOff>
    </xdr:to>
    <xdr:pic>
      <xdr:nvPicPr>
        <xdr:cNvPr id="398509" name="shape177">
          <a:extLst>
            <a:ext uri="{FF2B5EF4-FFF2-40B4-BE49-F238E27FC236}">
              <a16:creationId xmlns:a16="http://schemas.microsoft.com/office/drawing/2014/main" id="{00000000-0008-0000-0700-0000AD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7239000" y="40322500"/>
          <a:ext cx="11684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16</xdr:row>
      <xdr:rowOff>114300</xdr:rowOff>
    </xdr:from>
    <xdr:to>
      <xdr:col>6</xdr:col>
      <xdr:colOff>3175</xdr:colOff>
      <xdr:row>21</xdr:row>
      <xdr:rowOff>0</xdr:rowOff>
    </xdr:to>
    <xdr:pic>
      <xdr:nvPicPr>
        <xdr:cNvPr id="398510" name="shape178">
          <a:extLst>
            <a:ext uri="{FF2B5EF4-FFF2-40B4-BE49-F238E27FC236}">
              <a16:creationId xmlns:a16="http://schemas.microsoft.com/office/drawing/2014/main" id="{00000000-0008-0000-0700-0000AE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239000" y="9829800"/>
          <a:ext cx="1193800" cy="9017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488950</xdr:colOff>
      <xdr:row>0</xdr:row>
      <xdr:rowOff>266700</xdr:rowOff>
    </xdr:from>
    <xdr:ext cx="184731" cy="264560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SpPr txBox="1"/>
      </xdr:nvSpPr>
      <xdr:spPr bwMode="auto">
        <a:xfrm>
          <a:off x="89344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 editAs="oneCell">
    <xdr:from>
      <xdr:col>5</xdr:col>
      <xdr:colOff>63500</xdr:colOff>
      <xdr:row>82</xdr:row>
      <xdr:rowOff>254000</xdr:rowOff>
    </xdr:from>
    <xdr:to>
      <xdr:col>6</xdr:col>
      <xdr:colOff>0</xdr:colOff>
      <xdr:row>84</xdr:row>
      <xdr:rowOff>177800</xdr:rowOff>
    </xdr:to>
    <xdr:pic>
      <xdr:nvPicPr>
        <xdr:cNvPr id="398512" name="shape47">
          <a:extLst>
            <a:ext uri="{FF2B5EF4-FFF2-40B4-BE49-F238E27FC236}">
              <a16:creationId xmlns:a16="http://schemas.microsoft.com/office/drawing/2014/main" id="{00000000-0008-0000-0700-0000B0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7264400" y="30302200"/>
          <a:ext cx="1155699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86</xdr:row>
      <xdr:rowOff>88900</xdr:rowOff>
    </xdr:from>
    <xdr:to>
      <xdr:col>6</xdr:col>
      <xdr:colOff>0</xdr:colOff>
      <xdr:row>87</xdr:row>
      <xdr:rowOff>546100</xdr:rowOff>
    </xdr:to>
    <xdr:pic>
      <xdr:nvPicPr>
        <xdr:cNvPr id="398513" name="shape46">
          <a:extLst>
            <a:ext uri="{FF2B5EF4-FFF2-40B4-BE49-F238E27FC236}">
              <a16:creationId xmlns:a16="http://schemas.microsoft.com/office/drawing/2014/main" id="{00000000-0008-0000-0700-0000B1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7239000" y="32080200"/>
          <a:ext cx="1181099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98514" name="Рисунок 38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700-0000B2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228600</xdr:colOff>
      <xdr:row>0</xdr:row>
      <xdr:rowOff>25400</xdr:rowOff>
    </xdr:from>
    <xdr:to>
      <xdr:col>9</xdr:col>
      <xdr:colOff>692150</xdr:colOff>
      <xdr:row>0</xdr:row>
      <xdr:rowOff>635000</xdr:rowOff>
    </xdr:to>
    <xdr:pic>
      <xdr:nvPicPr>
        <xdr:cNvPr id="398515" name="Рисунок 5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0000000-0008-0000-0700-0000B3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9260541" y="25400"/>
          <a:ext cx="1203138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1873250</xdr:colOff>
      <xdr:row>3</xdr:row>
      <xdr:rowOff>609600</xdr:rowOff>
    </xdr:from>
    <xdr:to>
      <xdr:col>5</xdr:col>
      <xdr:colOff>2916</xdr:colOff>
      <xdr:row>3</xdr:row>
      <xdr:rowOff>952385</xdr:rowOff>
    </xdr:to>
    <xdr:sp macro="" textlink="">
      <xdr:nvSpPr>
        <xdr:cNvPr id="53" name="shape150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SpPr/>
      </xdr:nvSpPr>
      <xdr:spPr bwMode="auto">
        <a:xfrm>
          <a:off x="5410200" y="2219325"/>
          <a:ext cx="806311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1838324</xdr:colOff>
      <xdr:row>57</xdr:row>
      <xdr:rowOff>1066800</xdr:rowOff>
    </xdr:from>
    <xdr:to>
      <xdr:col>5</xdr:col>
      <xdr:colOff>2267</xdr:colOff>
      <xdr:row>58</xdr:row>
      <xdr:rowOff>149633</xdr:rowOff>
    </xdr:to>
    <xdr:sp macro="" textlink="">
      <xdr:nvSpPr>
        <xdr:cNvPr id="54" name="shape150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SpPr/>
      </xdr:nvSpPr>
      <xdr:spPr bwMode="auto">
        <a:xfrm>
          <a:off x="5381625" y="21659850"/>
          <a:ext cx="826935" cy="463959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1874308</xdr:colOff>
      <xdr:row>85</xdr:row>
      <xdr:rowOff>291041</xdr:rowOff>
    </xdr:from>
    <xdr:to>
      <xdr:col>5</xdr:col>
      <xdr:colOff>1566</xdr:colOff>
      <xdr:row>85</xdr:row>
      <xdr:rowOff>615225</xdr:rowOff>
    </xdr:to>
    <xdr:sp macro="" textlink="">
      <xdr:nvSpPr>
        <xdr:cNvPr id="55" name="shape150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SpPr/>
      </xdr:nvSpPr>
      <xdr:spPr bwMode="auto">
        <a:xfrm>
          <a:off x="5395383" y="27574875"/>
          <a:ext cx="806311" cy="33961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1845733</xdr:colOff>
      <xdr:row>87</xdr:row>
      <xdr:rowOff>347133</xdr:rowOff>
    </xdr:from>
    <xdr:to>
      <xdr:col>5</xdr:col>
      <xdr:colOff>3187</xdr:colOff>
      <xdr:row>88</xdr:row>
      <xdr:rowOff>24440</xdr:rowOff>
    </xdr:to>
    <xdr:sp macro="" textlink="">
      <xdr:nvSpPr>
        <xdr:cNvPr id="56" name="shape150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SpPr/>
      </xdr:nvSpPr>
      <xdr:spPr bwMode="auto">
        <a:xfrm>
          <a:off x="5389033" y="32951208"/>
          <a:ext cx="807615" cy="36310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1844675</xdr:colOff>
      <xdr:row>111</xdr:row>
      <xdr:rowOff>1257299</xdr:rowOff>
    </xdr:from>
    <xdr:to>
      <xdr:col>4</xdr:col>
      <xdr:colOff>2529277</xdr:colOff>
      <xdr:row>112</xdr:row>
      <xdr:rowOff>73633</xdr:rowOff>
    </xdr:to>
    <xdr:sp macro="" textlink="">
      <xdr:nvSpPr>
        <xdr:cNvPr id="58" name="shape150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SpPr/>
      </xdr:nvSpPr>
      <xdr:spPr bwMode="auto">
        <a:xfrm>
          <a:off x="5387975" y="42805350"/>
          <a:ext cx="807615" cy="45463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1838324</xdr:colOff>
      <xdr:row>146</xdr:row>
      <xdr:rowOff>1228724</xdr:rowOff>
    </xdr:from>
    <xdr:to>
      <xdr:col>5</xdr:col>
      <xdr:colOff>2267</xdr:colOff>
      <xdr:row>147</xdr:row>
      <xdr:rowOff>47510</xdr:rowOff>
    </xdr:to>
    <xdr:sp macro="" textlink="">
      <xdr:nvSpPr>
        <xdr:cNvPr id="60" name="shape150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SpPr/>
      </xdr:nvSpPr>
      <xdr:spPr bwMode="auto">
        <a:xfrm>
          <a:off x="5625913" y="64878137"/>
          <a:ext cx="696473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266700</xdr:colOff>
      <xdr:row>147</xdr:row>
      <xdr:rowOff>50800</xdr:rowOff>
    </xdr:from>
    <xdr:to>
      <xdr:col>5</xdr:col>
      <xdr:colOff>977900</xdr:colOff>
      <xdr:row>147</xdr:row>
      <xdr:rowOff>685800</xdr:rowOff>
    </xdr:to>
    <xdr:pic>
      <xdr:nvPicPr>
        <xdr:cNvPr id="398522" name="Рисунок 60">
          <a:extLst>
            <a:ext uri="{FF2B5EF4-FFF2-40B4-BE49-F238E27FC236}">
              <a16:creationId xmlns:a16="http://schemas.microsoft.com/office/drawing/2014/main" id="{00000000-0008-0000-0700-0000BA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6586818" y="65224212"/>
          <a:ext cx="711200" cy="63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292100</xdr:colOff>
      <xdr:row>28</xdr:row>
      <xdr:rowOff>12700</xdr:rowOff>
    </xdr:from>
    <xdr:to>
      <xdr:col>5</xdr:col>
      <xdr:colOff>990599</xdr:colOff>
      <xdr:row>28</xdr:row>
      <xdr:rowOff>520700</xdr:rowOff>
    </xdr:to>
    <xdr:pic>
      <xdr:nvPicPr>
        <xdr:cNvPr id="398523" name="shape49">
          <a:extLst>
            <a:ext uri="{FF2B5EF4-FFF2-40B4-BE49-F238E27FC236}">
              <a16:creationId xmlns:a16="http://schemas.microsoft.com/office/drawing/2014/main" id="{00000000-0008-0000-0700-0000BB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7493000" y="12890500"/>
          <a:ext cx="698500" cy="508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36</xdr:row>
      <xdr:rowOff>25400</xdr:rowOff>
    </xdr:from>
    <xdr:to>
      <xdr:col>5</xdr:col>
      <xdr:colOff>1082675</xdr:colOff>
      <xdr:row>40</xdr:row>
      <xdr:rowOff>139700</xdr:rowOff>
    </xdr:to>
    <xdr:pic>
      <xdr:nvPicPr>
        <xdr:cNvPr id="398526" name="Рисунок 3">
          <a:extLst>
            <a:ext uri="{FF2B5EF4-FFF2-40B4-BE49-F238E27FC236}">
              <a16:creationId xmlns:a16="http://schemas.microsoft.com/office/drawing/2014/main" id="{00000000-0008-0000-0700-0000BE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7251700" y="15862300"/>
          <a:ext cx="1155699" cy="723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47812</xdr:colOff>
      <xdr:row>41</xdr:row>
      <xdr:rowOff>72464</xdr:rowOff>
    </xdr:from>
    <xdr:to>
      <xdr:col>5</xdr:col>
      <xdr:colOff>996732</xdr:colOff>
      <xdr:row>44</xdr:row>
      <xdr:rowOff>89646</xdr:rowOff>
    </xdr:to>
    <xdr:pic>
      <xdr:nvPicPr>
        <xdr:cNvPr id="398527" name="Рисунок 66">
          <a:extLst>
            <a:ext uri="{FF2B5EF4-FFF2-40B4-BE49-F238E27FC236}">
              <a16:creationId xmlns:a16="http://schemas.microsoft.com/office/drawing/2014/main" id="{00000000-0008-0000-0700-0000BF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6367930" y="18147552"/>
          <a:ext cx="948920" cy="7007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59017</xdr:colOff>
      <xdr:row>65</xdr:row>
      <xdr:rowOff>270435</xdr:rowOff>
    </xdr:from>
    <xdr:to>
      <xdr:col>5</xdr:col>
      <xdr:colOff>1042089</xdr:colOff>
      <xdr:row>68</xdr:row>
      <xdr:rowOff>33618</xdr:rowOff>
    </xdr:to>
    <xdr:pic>
      <xdr:nvPicPr>
        <xdr:cNvPr id="398528" name="Рисунок 68">
          <a:extLst>
            <a:ext uri="{FF2B5EF4-FFF2-40B4-BE49-F238E27FC236}">
              <a16:creationId xmlns:a16="http://schemas.microsoft.com/office/drawing/2014/main" id="{00000000-0008-0000-0700-0000C0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379135" y="29013523"/>
          <a:ext cx="983072" cy="8389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63</xdr:row>
      <xdr:rowOff>127000</xdr:rowOff>
    </xdr:from>
    <xdr:to>
      <xdr:col>6</xdr:col>
      <xdr:colOff>0</xdr:colOff>
      <xdr:row>65</xdr:row>
      <xdr:rowOff>203200</xdr:rowOff>
    </xdr:to>
    <xdr:pic>
      <xdr:nvPicPr>
        <xdr:cNvPr id="398529" name="Рисунок 67">
          <a:extLst>
            <a:ext uri="{FF2B5EF4-FFF2-40B4-BE49-F238E27FC236}">
              <a16:creationId xmlns:a16="http://schemas.microsoft.com/office/drawing/2014/main" id="{00000000-0008-0000-0700-0000C1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7226300" y="24269700"/>
          <a:ext cx="11938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215900</xdr:colOff>
      <xdr:row>92</xdr:row>
      <xdr:rowOff>317500</xdr:rowOff>
    </xdr:from>
    <xdr:to>
      <xdr:col>5</xdr:col>
      <xdr:colOff>1041400</xdr:colOff>
      <xdr:row>93</xdr:row>
      <xdr:rowOff>495298</xdr:rowOff>
    </xdr:to>
    <xdr:pic>
      <xdr:nvPicPr>
        <xdr:cNvPr id="398530" name="Рисунок 69">
          <a:extLst>
            <a:ext uri="{FF2B5EF4-FFF2-40B4-BE49-F238E27FC236}">
              <a16:creationId xmlns:a16="http://schemas.microsoft.com/office/drawing/2014/main" id="{00000000-0008-0000-0700-0000C2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7416800" y="35953700"/>
          <a:ext cx="825500" cy="685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292100</xdr:colOff>
      <xdr:row>98</xdr:row>
      <xdr:rowOff>101600</xdr:rowOff>
    </xdr:from>
    <xdr:to>
      <xdr:col>5</xdr:col>
      <xdr:colOff>990599</xdr:colOff>
      <xdr:row>98</xdr:row>
      <xdr:rowOff>723900</xdr:rowOff>
    </xdr:to>
    <xdr:pic>
      <xdr:nvPicPr>
        <xdr:cNvPr id="398531" name="Рисунок 71">
          <a:extLst>
            <a:ext uri="{FF2B5EF4-FFF2-40B4-BE49-F238E27FC236}">
              <a16:creationId xmlns:a16="http://schemas.microsoft.com/office/drawing/2014/main" id="{00000000-0008-0000-0700-0000C3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7493000" y="38011100"/>
          <a:ext cx="698500" cy="622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149225</xdr:colOff>
      <xdr:row>119</xdr:row>
      <xdr:rowOff>88900</xdr:rowOff>
    </xdr:from>
    <xdr:to>
      <xdr:col>5</xdr:col>
      <xdr:colOff>974725</xdr:colOff>
      <xdr:row>120</xdr:row>
      <xdr:rowOff>355601</xdr:rowOff>
    </xdr:to>
    <xdr:pic>
      <xdr:nvPicPr>
        <xdr:cNvPr id="398532" name="Рисунок 72">
          <a:extLst>
            <a:ext uri="{FF2B5EF4-FFF2-40B4-BE49-F238E27FC236}">
              <a16:creationId xmlns:a16="http://schemas.microsoft.com/office/drawing/2014/main" id="{00000000-0008-0000-0700-0000C4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6454775" y="50761900"/>
          <a:ext cx="825500" cy="695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254000</xdr:colOff>
      <xdr:row>154</xdr:row>
      <xdr:rowOff>165100</xdr:rowOff>
    </xdr:from>
    <xdr:to>
      <xdr:col>5</xdr:col>
      <xdr:colOff>1079500</xdr:colOff>
      <xdr:row>156</xdr:row>
      <xdr:rowOff>266700</xdr:rowOff>
    </xdr:to>
    <xdr:pic>
      <xdr:nvPicPr>
        <xdr:cNvPr id="398533" name="Рисунок 73">
          <a:extLst>
            <a:ext uri="{FF2B5EF4-FFF2-40B4-BE49-F238E27FC236}">
              <a16:creationId xmlns:a16="http://schemas.microsoft.com/office/drawing/2014/main" id="{00000000-0008-0000-0700-0000C5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6574118" y="67837424"/>
          <a:ext cx="825500" cy="68430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215900</xdr:colOff>
      <xdr:row>166</xdr:row>
      <xdr:rowOff>63500</xdr:rowOff>
    </xdr:from>
    <xdr:to>
      <xdr:col>5</xdr:col>
      <xdr:colOff>1041400</xdr:colOff>
      <xdr:row>168</xdr:row>
      <xdr:rowOff>215901</xdr:rowOff>
    </xdr:to>
    <xdr:pic>
      <xdr:nvPicPr>
        <xdr:cNvPr id="398534" name="Рисунок 74">
          <a:extLst>
            <a:ext uri="{FF2B5EF4-FFF2-40B4-BE49-F238E27FC236}">
              <a16:creationId xmlns:a16="http://schemas.microsoft.com/office/drawing/2014/main" id="{00000000-0008-0000-0700-0000C6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6536018" y="73787000"/>
          <a:ext cx="825500" cy="69028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314324</xdr:colOff>
      <xdr:row>173</xdr:row>
      <xdr:rowOff>12700</xdr:rowOff>
    </xdr:from>
    <xdr:to>
      <xdr:col>5</xdr:col>
      <xdr:colOff>873125</xdr:colOff>
      <xdr:row>174</xdr:row>
      <xdr:rowOff>177799</xdr:rowOff>
    </xdr:to>
    <xdr:pic>
      <xdr:nvPicPr>
        <xdr:cNvPr id="398535" name="Рисунок 76">
          <a:extLst>
            <a:ext uri="{FF2B5EF4-FFF2-40B4-BE49-F238E27FC236}">
              <a16:creationId xmlns:a16="http://schemas.microsoft.com/office/drawing/2014/main" id="{00000000-0008-0000-0700-0000C7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6634443" y="75719640"/>
          <a:ext cx="558800" cy="4676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203200</xdr:colOff>
      <xdr:row>179</xdr:row>
      <xdr:rowOff>139700</xdr:rowOff>
    </xdr:from>
    <xdr:to>
      <xdr:col>5</xdr:col>
      <xdr:colOff>1028700</xdr:colOff>
      <xdr:row>181</xdr:row>
      <xdr:rowOff>266700</xdr:rowOff>
    </xdr:to>
    <xdr:pic>
      <xdr:nvPicPr>
        <xdr:cNvPr id="398536" name="Рисунок 78">
          <a:extLst>
            <a:ext uri="{FF2B5EF4-FFF2-40B4-BE49-F238E27FC236}">
              <a16:creationId xmlns:a16="http://schemas.microsoft.com/office/drawing/2014/main" id="{00000000-0008-0000-0700-0000C8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6523318" y="77594759"/>
          <a:ext cx="825500" cy="70970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215900</xdr:colOff>
      <xdr:row>185</xdr:row>
      <xdr:rowOff>76200</xdr:rowOff>
    </xdr:from>
    <xdr:to>
      <xdr:col>5</xdr:col>
      <xdr:colOff>1041400</xdr:colOff>
      <xdr:row>186</xdr:row>
      <xdr:rowOff>342901</xdr:rowOff>
    </xdr:to>
    <xdr:pic>
      <xdr:nvPicPr>
        <xdr:cNvPr id="398537" name="Рисунок 86">
          <a:extLst>
            <a:ext uri="{FF2B5EF4-FFF2-40B4-BE49-F238E27FC236}">
              <a16:creationId xmlns:a16="http://schemas.microsoft.com/office/drawing/2014/main" id="{00000000-0008-0000-0700-0000C9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6536018" y="79548318"/>
          <a:ext cx="825500" cy="6925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330200</xdr:colOff>
      <xdr:row>195</xdr:row>
      <xdr:rowOff>203200</xdr:rowOff>
    </xdr:from>
    <xdr:to>
      <xdr:col>5</xdr:col>
      <xdr:colOff>914400</xdr:colOff>
      <xdr:row>195</xdr:row>
      <xdr:rowOff>685800</xdr:rowOff>
    </xdr:to>
    <xdr:pic>
      <xdr:nvPicPr>
        <xdr:cNvPr id="398538" name="Рисунок 87">
          <a:extLst>
            <a:ext uri="{FF2B5EF4-FFF2-40B4-BE49-F238E27FC236}">
              <a16:creationId xmlns:a16="http://schemas.microsoft.com/office/drawing/2014/main" id="{00000000-0008-0000-0700-0000CA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6650317" y="84830024"/>
          <a:ext cx="5842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197</xdr:row>
      <xdr:rowOff>482600</xdr:rowOff>
    </xdr:from>
    <xdr:to>
      <xdr:col>5</xdr:col>
      <xdr:colOff>965200</xdr:colOff>
      <xdr:row>198</xdr:row>
      <xdr:rowOff>520699</xdr:rowOff>
    </xdr:to>
    <xdr:pic>
      <xdr:nvPicPr>
        <xdr:cNvPr id="398539" name="Рисунок 88">
          <a:extLst>
            <a:ext uri="{FF2B5EF4-FFF2-40B4-BE49-F238E27FC236}">
              <a16:creationId xmlns:a16="http://schemas.microsoft.com/office/drawing/2014/main" id="{00000000-0008-0000-0700-0000CB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6599518" y="86543776"/>
          <a:ext cx="685800" cy="5759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203200</xdr:colOff>
      <xdr:row>203</xdr:row>
      <xdr:rowOff>254000</xdr:rowOff>
    </xdr:from>
    <xdr:to>
      <xdr:col>5</xdr:col>
      <xdr:colOff>1028700</xdr:colOff>
      <xdr:row>204</xdr:row>
      <xdr:rowOff>393699</xdr:rowOff>
    </xdr:to>
    <xdr:pic>
      <xdr:nvPicPr>
        <xdr:cNvPr id="398540" name="Рисунок 89">
          <a:extLst>
            <a:ext uri="{FF2B5EF4-FFF2-40B4-BE49-F238E27FC236}">
              <a16:creationId xmlns:a16="http://schemas.microsoft.com/office/drawing/2014/main" id="{00000000-0008-0000-0700-0000CC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6523318" y="89486441"/>
          <a:ext cx="825500" cy="6999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104775</xdr:colOff>
      <xdr:row>207</xdr:row>
      <xdr:rowOff>482600</xdr:rowOff>
    </xdr:from>
    <xdr:to>
      <xdr:col>5</xdr:col>
      <xdr:colOff>1003300</xdr:colOff>
      <xdr:row>209</xdr:row>
      <xdr:rowOff>152400</xdr:rowOff>
    </xdr:to>
    <xdr:pic>
      <xdr:nvPicPr>
        <xdr:cNvPr id="398541" name="Рисунок 90">
          <a:extLst>
            <a:ext uri="{FF2B5EF4-FFF2-40B4-BE49-F238E27FC236}">
              <a16:creationId xmlns:a16="http://schemas.microsoft.com/office/drawing/2014/main" id="{00000000-0008-0000-0700-0000CD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6424893" y="91956218"/>
          <a:ext cx="898525" cy="7903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91</xdr:row>
      <xdr:rowOff>25400</xdr:rowOff>
    </xdr:from>
    <xdr:to>
      <xdr:col>5</xdr:col>
      <xdr:colOff>1082675</xdr:colOff>
      <xdr:row>92</xdr:row>
      <xdr:rowOff>292101</xdr:rowOff>
    </xdr:to>
    <xdr:pic>
      <xdr:nvPicPr>
        <xdr:cNvPr id="398542" name="Рисунок 92">
          <a:extLst>
            <a:ext uri="{FF2B5EF4-FFF2-40B4-BE49-F238E27FC236}">
              <a16:creationId xmlns:a16="http://schemas.microsoft.com/office/drawing/2014/main" id="{00000000-0008-0000-0700-0000CE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7226300" y="35153600"/>
          <a:ext cx="1181099" cy="774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99</xdr:row>
      <xdr:rowOff>12700</xdr:rowOff>
    </xdr:from>
    <xdr:to>
      <xdr:col>6</xdr:col>
      <xdr:colOff>3175</xdr:colOff>
      <xdr:row>99</xdr:row>
      <xdr:rowOff>762000</xdr:rowOff>
    </xdr:to>
    <xdr:pic>
      <xdr:nvPicPr>
        <xdr:cNvPr id="398543" name="Рисунок 93">
          <a:extLst>
            <a:ext uri="{FF2B5EF4-FFF2-40B4-BE49-F238E27FC236}">
              <a16:creationId xmlns:a16="http://schemas.microsoft.com/office/drawing/2014/main" id="{00000000-0008-0000-0700-0000CF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7251700" y="38658800"/>
          <a:ext cx="1143000" cy="749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31750</xdr:colOff>
      <xdr:row>115</xdr:row>
      <xdr:rowOff>165100</xdr:rowOff>
    </xdr:from>
    <xdr:to>
      <xdr:col>5</xdr:col>
      <xdr:colOff>1063625</xdr:colOff>
      <xdr:row>117</xdr:row>
      <xdr:rowOff>50800</xdr:rowOff>
    </xdr:to>
    <xdr:pic>
      <xdr:nvPicPr>
        <xdr:cNvPr id="398544" name="Рисунок 94">
          <a:extLst>
            <a:ext uri="{FF2B5EF4-FFF2-40B4-BE49-F238E27FC236}">
              <a16:creationId xmlns:a16="http://schemas.microsoft.com/office/drawing/2014/main" id="{00000000-0008-0000-0700-0000D0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6337299" y="49552225"/>
          <a:ext cx="1031875" cy="742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63500</xdr:colOff>
      <xdr:row>150</xdr:row>
      <xdr:rowOff>38100</xdr:rowOff>
    </xdr:from>
    <xdr:to>
      <xdr:col>5</xdr:col>
      <xdr:colOff>1082675</xdr:colOff>
      <xdr:row>152</xdr:row>
      <xdr:rowOff>203200</xdr:rowOff>
    </xdr:to>
    <xdr:pic>
      <xdr:nvPicPr>
        <xdr:cNvPr id="398545" name="Рисунок 95">
          <a:extLst>
            <a:ext uri="{FF2B5EF4-FFF2-40B4-BE49-F238E27FC236}">
              <a16:creationId xmlns:a16="http://schemas.microsoft.com/office/drawing/2014/main" id="{00000000-0008-0000-0700-0000D1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6383618" y="66545012"/>
          <a:ext cx="1019174" cy="7478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163</xdr:row>
      <xdr:rowOff>63500</xdr:rowOff>
    </xdr:from>
    <xdr:to>
      <xdr:col>5</xdr:col>
      <xdr:colOff>1082675</xdr:colOff>
      <xdr:row>166</xdr:row>
      <xdr:rowOff>12699</xdr:rowOff>
    </xdr:to>
    <xdr:pic>
      <xdr:nvPicPr>
        <xdr:cNvPr id="398546" name="Рисунок 96">
          <a:extLst>
            <a:ext uri="{FF2B5EF4-FFF2-40B4-BE49-F238E27FC236}">
              <a16:creationId xmlns:a16="http://schemas.microsoft.com/office/drawing/2014/main" id="{00000000-0008-0000-0700-0000D2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6370918" y="72980176"/>
          <a:ext cx="1031875" cy="7560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176</xdr:row>
      <xdr:rowOff>63500</xdr:rowOff>
    </xdr:from>
    <xdr:to>
      <xdr:col>6</xdr:col>
      <xdr:colOff>0</xdr:colOff>
      <xdr:row>178</xdr:row>
      <xdr:rowOff>254000</xdr:rowOff>
    </xdr:to>
    <xdr:pic>
      <xdr:nvPicPr>
        <xdr:cNvPr id="398547" name="Рисунок 98">
          <a:extLst>
            <a:ext uri="{FF2B5EF4-FFF2-40B4-BE49-F238E27FC236}">
              <a16:creationId xmlns:a16="http://schemas.microsoft.com/office/drawing/2014/main" id="{00000000-0008-0000-0700-0000D3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6396318" y="76666912"/>
          <a:ext cx="1010770" cy="7507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193</xdr:row>
      <xdr:rowOff>279400</xdr:rowOff>
    </xdr:from>
    <xdr:to>
      <xdr:col>5</xdr:col>
      <xdr:colOff>1082675</xdr:colOff>
      <xdr:row>194</xdr:row>
      <xdr:rowOff>444500</xdr:rowOff>
    </xdr:to>
    <xdr:pic>
      <xdr:nvPicPr>
        <xdr:cNvPr id="398548" name="Рисунок 100">
          <a:extLst>
            <a:ext uri="{FF2B5EF4-FFF2-40B4-BE49-F238E27FC236}">
              <a16:creationId xmlns:a16="http://schemas.microsoft.com/office/drawing/2014/main" id="{00000000-0008-0000-0700-0000D4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6370918" y="83785635"/>
          <a:ext cx="1031875" cy="7253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201</xdr:row>
      <xdr:rowOff>25400</xdr:rowOff>
    </xdr:from>
    <xdr:to>
      <xdr:col>5</xdr:col>
      <xdr:colOff>1082675</xdr:colOff>
      <xdr:row>202</xdr:row>
      <xdr:rowOff>139700</xdr:rowOff>
    </xdr:to>
    <xdr:pic>
      <xdr:nvPicPr>
        <xdr:cNvPr id="398549" name="Рисунок 102">
          <a:extLst>
            <a:ext uri="{FF2B5EF4-FFF2-40B4-BE49-F238E27FC236}">
              <a16:creationId xmlns:a16="http://schemas.microsoft.com/office/drawing/2014/main" id="{00000000-0008-0000-0700-0000D5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6434418" y="88137253"/>
          <a:ext cx="968375" cy="6745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203200</xdr:colOff>
      <xdr:row>170</xdr:row>
      <xdr:rowOff>25400</xdr:rowOff>
    </xdr:from>
    <xdr:to>
      <xdr:col>5</xdr:col>
      <xdr:colOff>1079500</xdr:colOff>
      <xdr:row>172</xdr:row>
      <xdr:rowOff>152401</xdr:rowOff>
    </xdr:to>
    <xdr:pic>
      <xdr:nvPicPr>
        <xdr:cNvPr id="398550" name="shape100">
          <a:extLst>
            <a:ext uri="{FF2B5EF4-FFF2-40B4-BE49-F238E27FC236}">
              <a16:creationId xmlns:a16="http://schemas.microsoft.com/office/drawing/2014/main" id="{00000000-0008-0000-0700-0000D6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6523318" y="74824665"/>
          <a:ext cx="876299" cy="7321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203200</xdr:colOff>
      <xdr:row>183</xdr:row>
      <xdr:rowOff>101600</xdr:rowOff>
    </xdr:from>
    <xdr:to>
      <xdr:col>5</xdr:col>
      <xdr:colOff>1066800</xdr:colOff>
      <xdr:row>184</xdr:row>
      <xdr:rowOff>406399</xdr:rowOff>
    </xdr:to>
    <xdr:pic>
      <xdr:nvPicPr>
        <xdr:cNvPr id="398551" name="shape100">
          <a:extLst>
            <a:ext uri="{FF2B5EF4-FFF2-40B4-BE49-F238E27FC236}">
              <a16:creationId xmlns:a16="http://schemas.microsoft.com/office/drawing/2014/main" id="{00000000-0008-0000-0700-0000D7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6523318" y="78722071"/>
          <a:ext cx="863599" cy="7306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228600</xdr:colOff>
      <xdr:row>196</xdr:row>
      <xdr:rowOff>203200</xdr:rowOff>
    </xdr:from>
    <xdr:to>
      <xdr:col>5</xdr:col>
      <xdr:colOff>1041400</xdr:colOff>
      <xdr:row>197</xdr:row>
      <xdr:rowOff>165101</xdr:rowOff>
    </xdr:to>
    <xdr:pic>
      <xdr:nvPicPr>
        <xdr:cNvPr id="398552" name="shape100">
          <a:extLst>
            <a:ext uri="{FF2B5EF4-FFF2-40B4-BE49-F238E27FC236}">
              <a16:creationId xmlns:a16="http://schemas.microsoft.com/office/drawing/2014/main" id="{00000000-0008-0000-0700-0000D8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6548717" y="85547200"/>
          <a:ext cx="812800" cy="6790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152400</xdr:colOff>
      <xdr:row>206</xdr:row>
      <xdr:rowOff>76200</xdr:rowOff>
    </xdr:from>
    <xdr:to>
      <xdr:col>5</xdr:col>
      <xdr:colOff>939800</xdr:colOff>
      <xdr:row>207</xdr:row>
      <xdr:rowOff>203199</xdr:rowOff>
    </xdr:to>
    <xdr:pic>
      <xdr:nvPicPr>
        <xdr:cNvPr id="398553" name="shape100">
          <a:extLst>
            <a:ext uri="{FF2B5EF4-FFF2-40B4-BE49-F238E27FC236}">
              <a16:creationId xmlns:a16="http://schemas.microsoft.com/office/drawing/2014/main" id="{00000000-0008-0000-0700-0000D9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6472518" y="90989524"/>
          <a:ext cx="787400" cy="687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49</xdr:row>
      <xdr:rowOff>558800</xdr:rowOff>
    </xdr:from>
    <xdr:to>
      <xdr:col>5</xdr:col>
      <xdr:colOff>977900</xdr:colOff>
      <xdr:row>50</xdr:row>
      <xdr:rowOff>482600</xdr:rowOff>
    </xdr:to>
    <xdr:pic>
      <xdr:nvPicPr>
        <xdr:cNvPr id="398554" name="shape49">
          <a:extLst>
            <a:ext uri="{FF2B5EF4-FFF2-40B4-BE49-F238E27FC236}">
              <a16:creationId xmlns:a16="http://schemas.microsoft.com/office/drawing/2014/main" id="{00000000-0008-0000-0700-0000DA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7480299" y="17754600"/>
          <a:ext cx="6985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1838324</xdr:colOff>
      <xdr:row>122</xdr:row>
      <xdr:rowOff>146050</xdr:rowOff>
    </xdr:from>
    <xdr:to>
      <xdr:col>4</xdr:col>
      <xdr:colOff>2529497</xdr:colOff>
      <xdr:row>122</xdr:row>
      <xdr:rowOff>193561</xdr:rowOff>
    </xdr:to>
    <xdr:sp macro="" textlink="">
      <xdr:nvSpPr>
        <xdr:cNvPr id="121" name="shape15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SpPr/>
      </xdr:nvSpPr>
      <xdr:spPr bwMode="auto">
        <a:xfrm>
          <a:off x="5625913" y="53430021"/>
          <a:ext cx="691172" cy="4751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25400</xdr:colOff>
      <xdr:row>158</xdr:row>
      <xdr:rowOff>63500</xdr:rowOff>
    </xdr:from>
    <xdr:to>
      <xdr:col>6</xdr:col>
      <xdr:colOff>0</xdr:colOff>
      <xdr:row>158</xdr:row>
      <xdr:rowOff>419100</xdr:rowOff>
    </xdr:to>
    <xdr:pic>
      <xdr:nvPicPr>
        <xdr:cNvPr id="398558" name="shape173" descr="rId2">
          <a:extLst>
            <a:ext uri="{FF2B5EF4-FFF2-40B4-BE49-F238E27FC236}">
              <a16:creationId xmlns:a16="http://schemas.microsoft.com/office/drawing/2014/main" id="{00000000-0008-0000-0700-0000DE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6345518" y="69091735"/>
          <a:ext cx="1061570" cy="355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1836208</xdr:colOff>
      <xdr:row>67</xdr:row>
      <xdr:rowOff>75142</xdr:rowOff>
    </xdr:from>
    <xdr:to>
      <xdr:col>4</xdr:col>
      <xdr:colOff>2531911</xdr:colOff>
      <xdr:row>67</xdr:row>
      <xdr:rowOff>234240</xdr:rowOff>
    </xdr:to>
    <xdr:sp macro="" textlink="">
      <xdr:nvSpPr>
        <xdr:cNvPr id="128" name="shape150">
          <a:extLst>
            <a:ext uri="{FF2B5EF4-FFF2-40B4-BE49-F238E27FC236}">
              <a16:creationId xmlns:a16="http://schemas.microsoft.com/office/drawing/2014/main" id="{00000000-0008-0000-0700-000080000000}"/>
            </a:ext>
          </a:extLst>
        </xdr:cNvPr>
        <xdr:cNvSpPr/>
      </xdr:nvSpPr>
      <xdr:spPr bwMode="auto">
        <a:xfrm>
          <a:off x="5379509" y="25516417"/>
          <a:ext cx="800351" cy="15909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254000</xdr:colOff>
      <xdr:row>128</xdr:row>
      <xdr:rowOff>254000</xdr:rowOff>
    </xdr:from>
    <xdr:to>
      <xdr:col>5</xdr:col>
      <xdr:colOff>965200</xdr:colOff>
      <xdr:row>129</xdr:row>
      <xdr:rowOff>368300</xdr:rowOff>
    </xdr:to>
    <xdr:pic>
      <xdr:nvPicPr>
        <xdr:cNvPr id="398567" name="Рисунок 73">
          <a:extLst>
            <a:ext uri="{FF2B5EF4-FFF2-40B4-BE49-F238E27FC236}">
              <a16:creationId xmlns:a16="http://schemas.microsoft.com/office/drawing/2014/main" id="{00000000-0008-0000-0700-0000E7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6574118" y="56126529"/>
          <a:ext cx="711200" cy="5961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127</xdr:row>
      <xdr:rowOff>38100</xdr:rowOff>
    </xdr:from>
    <xdr:to>
      <xdr:col>5</xdr:col>
      <xdr:colOff>965200</xdr:colOff>
      <xdr:row>128</xdr:row>
      <xdr:rowOff>203200</xdr:rowOff>
    </xdr:to>
    <xdr:pic>
      <xdr:nvPicPr>
        <xdr:cNvPr id="398568" name="shape100">
          <a:extLst>
            <a:ext uri="{FF2B5EF4-FFF2-40B4-BE49-F238E27FC236}">
              <a16:creationId xmlns:a16="http://schemas.microsoft.com/office/drawing/2014/main" id="{00000000-0008-0000-0700-0000E8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6599518" y="55428776"/>
          <a:ext cx="685800" cy="6469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88900</xdr:colOff>
      <xdr:row>6</xdr:row>
      <xdr:rowOff>279400</xdr:rowOff>
    </xdr:from>
    <xdr:to>
      <xdr:col>6</xdr:col>
      <xdr:colOff>3175</xdr:colOff>
      <xdr:row>7</xdr:row>
      <xdr:rowOff>368300</xdr:rowOff>
    </xdr:to>
    <xdr:pic>
      <xdr:nvPicPr>
        <xdr:cNvPr id="398571" name="shape168">
          <a:extLst>
            <a:ext uri="{FF2B5EF4-FFF2-40B4-BE49-F238E27FC236}">
              <a16:creationId xmlns:a16="http://schemas.microsoft.com/office/drawing/2014/main" id="{00000000-0008-0000-0700-0000EB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289800" y="4965700"/>
          <a:ext cx="1066800" cy="774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215900</xdr:colOff>
      <xdr:row>10</xdr:row>
      <xdr:rowOff>533400</xdr:rowOff>
    </xdr:from>
    <xdr:to>
      <xdr:col>5</xdr:col>
      <xdr:colOff>1003300</xdr:colOff>
      <xdr:row>11</xdr:row>
      <xdr:rowOff>508000</xdr:rowOff>
    </xdr:to>
    <xdr:pic>
      <xdr:nvPicPr>
        <xdr:cNvPr id="398572" name="shape49">
          <a:extLst>
            <a:ext uri="{FF2B5EF4-FFF2-40B4-BE49-F238E27FC236}">
              <a16:creationId xmlns:a16="http://schemas.microsoft.com/office/drawing/2014/main" id="{00000000-0008-0000-0700-0000EC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7416800" y="7962900"/>
          <a:ext cx="787400" cy="546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215900</xdr:colOff>
      <xdr:row>88</xdr:row>
      <xdr:rowOff>317500</xdr:rowOff>
    </xdr:from>
    <xdr:to>
      <xdr:col>5</xdr:col>
      <xdr:colOff>1041400</xdr:colOff>
      <xdr:row>89</xdr:row>
      <xdr:rowOff>698499</xdr:rowOff>
    </xdr:to>
    <xdr:pic>
      <xdr:nvPicPr>
        <xdr:cNvPr id="398578" name="Рисунок 69">
          <a:extLst>
            <a:ext uri="{FF2B5EF4-FFF2-40B4-BE49-F238E27FC236}">
              <a16:creationId xmlns:a16="http://schemas.microsoft.com/office/drawing/2014/main" id="{00000000-0008-0000-0700-0000F214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7416800" y="33642300"/>
          <a:ext cx="825500" cy="698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89</xdr:row>
      <xdr:rowOff>711200</xdr:rowOff>
    </xdr:from>
    <xdr:to>
      <xdr:col>6</xdr:col>
      <xdr:colOff>0</xdr:colOff>
      <xdr:row>90</xdr:row>
      <xdr:rowOff>774700</xdr:rowOff>
    </xdr:to>
    <xdr:pic>
      <xdr:nvPicPr>
        <xdr:cNvPr id="398579" name="Рисунок 92">
          <a:extLst>
            <a:ext uri="{FF2B5EF4-FFF2-40B4-BE49-F238E27FC236}">
              <a16:creationId xmlns:a16="http://schemas.microsoft.com/office/drawing/2014/main" id="{00000000-0008-0000-0700-0000F3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7239000" y="34353500"/>
          <a:ext cx="1181099" cy="774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202</xdr:row>
      <xdr:rowOff>25400</xdr:rowOff>
    </xdr:from>
    <xdr:to>
      <xdr:col>5</xdr:col>
      <xdr:colOff>1082675</xdr:colOff>
      <xdr:row>203</xdr:row>
      <xdr:rowOff>139700</xdr:rowOff>
    </xdr:to>
    <xdr:pic>
      <xdr:nvPicPr>
        <xdr:cNvPr id="398580" name="Рисунок 102">
          <a:extLst>
            <a:ext uri="{FF2B5EF4-FFF2-40B4-BE49-F238E27FC236}">
              <a16:creationId xmlns:a16="http://schemas.microsoft.com/office/drawing/2014/main" id="{00000000-0008-0000-0700-0000F4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6434418" y="88697547"/>
          <a:ext cx="968375" cy="6745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88900</xdr:colOff>
      <xdr:row>8</xdr:row>
      <xdr:rowOff>279400</xdr:rowOff>
    </xdr:from>
    <xdr:to>
      <xdr:col>6</xdr:col>
      <xdr:colOff>3175</xdr:colOff>
      <xdr:row>9</xdr:row>
      <xdr:rowOff>368300</xdr:rowOff>
    </xdr:to>
    <xdr:pic>
      <xdr:nvPicPr>
        <xdr:cNvPr id="398581" name="shape168">
          <a:extLst>
            <a:ext uri="{FF2B5EF4-FFF2-40B4-BE49-F238E27FC236}">
              <a16:creationId xmlns:a16="http://schemas.microsoft.com/office/drawing/2014/main" id="{00000000-0008-0000-0700-0000F5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289800" y="6337299"/>
          <a:ext cx="1066800" cy="774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241300</xdr:colOff>
      <xdr:row>10</xdr:row>
      <xdr:rowOff>12700</xdr:rowOff>
    </xdr:from>
    <xdr:to>
      <xdr:col>5</xdr:col>
      <xdr:colOff>1016000</xdr:colOff>
      <xdr:row>10</xdr:row>
      <xdr:rowOff>495299</xdr:rowOff>
    </xdr:to>
    <xdr:pic>
      <xdr:nvPicPr>
        <xdr:cNvPr id="398582" name="Рисунок 105">
          <a:extLst>
            <a:ext uri="{FF2B5EF4-FFF2-40B4-BE49-F238E27FC236}">
              <a16:creationId xmlns:a16="http://schemas.microsoft.com/office/drawing/2014/main" id="{00000000-0008-0000-0700-0000F6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7442200" y="7442200"/>
          <a:ext cx="7747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266700</xdr:colOff>
      <xdr:row>27</xdr:row>
      <xdr:rowOff>25400</xdr:rowOff>
    </xdr:from>
    <xdr:to>
      <xdr:col>5</xdr:col>
      <xdr:colOff>1003300</xdr:colOff>
      <xdr:row>27</xdr:row>
      <xdr:rowOff>469900</xdr:rowOff>
    </xdr:to>
    <xdr:pic>
      <xdr:nvPicPr>
        <xdr:cNvPr id="398583" name="Рисунок 106">
          <a:extLst>
            <a:ext uri="{FF2B5EF4-FFF2-40B4-BE49-F238E27FC236}">
              <a16:creationId xmlns:a16="http://schemas.microsoft.com/office/drawing/2014/main" id="{00000000-0008-0000-0700-0000F7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7467600" y="124206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254000</xdr:colOff>
      <xdr:row>49</xdr:row>
      <xdr:rowOff>63500</xdr:rowOff>
    </xdr:from>
    <xdr:to>
      <xdr:col>5</xdr:col>
      <xdr:colOff>990599</xdr:colOff>
      <xdr:row>49</xdr:row>
      <xdr:rowOff>508000</xdr:rowOff>
    </xdr:to>
    <xdr:pic>
      <xdr:nvPicPr>
        <xdr:cNvPr id="398584" name="Рисунок 108">
          <a:extLst>
            <a:ext uri="{FF2B5EF4-FFF2-40B4-BE49-F238E27FC236}">
              <a16:creationId xmlns:a16="http://schemas.microsoft.com/office/drawing/2014/main" id="{00000000-0008-0000-0700-0000F8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7454900" y="17259300"/>
          <a:ext cx="7366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292100</xdr:colOff>
      <xdr:row>58</xdr:row>
      <xdr:rowOff>495299</xdr:rowOff>
    </xdr:from>
    <xdr:to>
      <xdr:col>5</xdr:col>
      <xdr:colOff>990599</xdr:colOff>
      <xdr:row>59</xdr:row>
      <xdr:rowOff>482601</xdr:rowOff>
    </xdr:to>
    <xdr:pic>
      <xdr:nvPicPr>
        <xdr:cNvPr id="398585" name="shape49">
          <a:extLst>
            <a:ext uri="{FF2B5EF4-FFF2-40B4-BE49-F238E27FC236}">
              <a16:creationId xmlns:a16="http://schemas.microsoft.com/office/drawing/2014/main" id="{00000000-0008-0000-0700-0000F9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7493000" y="22631400"/>
          <a:ext cx="698500" cy="520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266700</xdr:colOff>
      <xdr:row>58</xdr:row>
      <xdr:rowOff>12700</xdr:rowOff>
    </xdr:from>
    <xdr:to>
      <xdr:col>5</xdr:col>
      <xdr:colOff>1003300</xdr:colOff>
      <xdr:row>58</xdr:row>
      <xdr:rowOff>469900</xdr:rowOff>
    </xdr:to>
    <xdr:pic>
      <xdr:nvPicPr>
        <xdr:cNvPr id="398586" name="Рисунок 110">
          <a:extLst>
            <a:ext uri="{FF2B5EF4-FFF2-40B4-BE49-F238E27FC236}">
              <a16:creationId xmlns:a16="http://schemas.microsoft.com/office/drawing/2014/main" id="{00000000-0008-0000-0700-0000FA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7467600" y="22148800"/>
          <a:ext cx="736600" cy="457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1696507</xdr:colOff>
      <xdr:row>67</xdr:row>
      <xdr:rowOff>342900</xdr:rowOff>
    </xdr:from>
    <xdr:ext cx="952391" cy="503598"/>
    <xdr:sp macro="" textlink="">
      <xdr:nvSpPr>
        <xdr:cNvPr id="112" name="shape150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SpPr/>
      </xdr:nvSpPr>
      <xdr:spPr bwMode="auto">
        <a:xfrm>
          <a:off x="5246158" y="25805342"/>
          <a:ext cx="1167871" cy="49409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5</xdr:col>
      <xdr:colOff>292100</xdr:colOff>
      <xdr:row>72</xdr:row>
      <xdr:rowOff>12700</xdr:rowOff>
    </xdr:from>
    <xdr:to>
      <xdr:col>5</xdr:col>
      <xdr:colOff>990599</xdr:colOff>
      <xdr:row>73</xdr:row>
      <xdr:rowOff>12699</xdr:rowOff>
    </xdr:to>
    <xdr:pic>
      <xdr:nvPicPr>
        <xdr:cNvPr id="398588" name="shape49">
          <a:extLst>
            <a:ext uri="{FF2B5EF4-FFF2-40B4-BE49-F238E27FC236}">
              <a16:creationId xmlns:a16="http://schemas.microsoft.com/office/drawing/2014/main" id="{00000000-0008-0000-0700-0000FC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7493000" y="26428700"/>
          <a:ext cx="6985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71</xdr:row>
      <xdr:rowOff>38100</xdr:rowOff>
    </xdr:from>
    <xdr:to>
      <xdr:col>5</xdr:col>
      <xdr:colOff>1016000</xdr:colOff>
      <xdr:row>72</xdr:row>
      <xdr:rowOff>1</xdr:rowOff>
    </xdr:to>
    <xdr:pic>
      <xdr:nvPicPr>
        <xdr:cNvPr id="398589" name="Рисунок 113">
          <a:extLst>
            <a:ext uri="{FF2B5EF4-FFF2-40B4-BE49-F238E27FC236}">
              <a16:creationId xmlns:a16="http://schemas.microsoft.com/office/drawing/2014/main" id="{00000000-0008-0000-0700-0000FD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7480299" y="25958800"/>
          <a:ext cx="736600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32</xdr:row>
      <xdr:rowOff>279400</xdr:rowOff>
    </xdr:from>
    <xdr:to>
      <xdr:col>6</xdr:col>
      <xdr:colOff>3175</xdr:colOff>
      <xdr:row>35</xdr:row>
      <xdr:rowOff>101600</xdr:rowOff>
    </xdr:to>
    <xdr:pic>
      <xdr:nvPicPr>
        <xdr:cNvPr id="398590" name="shape178">
          <a:extLst>
            <a:ext uri="{FF2B5EF4-FFF2-40B4-BE49-F238E27FC236}">
              <a16:creationId xmlns:a16="http://schemas.microsoft.com/office/drawing/2014/main" id="{00000000-0008-0000-0700-0000FE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239000" y="14643100"/>
          <a:ext cx="1193800" cy="927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63500</xdr:colOff>
      <xdr:row>4</xdr:row>
      <xdr:rowOff>88900</xdr:rowOff>
    </xdr:from>
    <xdr:to>
      <xdr:col>6</xdr:col>
      <xdr:colOff>3175</xdr:colOff>
      <xdr:row>4</xdr:row>
      <xdr:rowOff>838200</xdr:rowOff>
    </xdr:to>
    <xdr:pic>
      <xdr:nvPicPr>
        <xdr:cNvPr id="398591" name="Рисунок 1">
          <a:extLst>
            <a:ext uri="{FF2B5EF4-FFF2-40B4-BE49-F238E27FC236}">
              <a16:creationId xmlns:a16="http://schemas.microsoft.com/office/drawing/2014/main" id="{00000000-0008-0000-0700-0000FF14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7264400" y="3568700"/>
          <a:ext cx="1130300" cy="7493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292100</xdr:colOff>
      <xdr:row>81</xdr:row>
      <xdr:rowOff>12700</xdr:rowOff>
    </xdr:from>
    <xdr:ext cx="698499" cy="495299"/>
    <xdr:pic>
      <xdr:nvPicPr>
        <xdr:cNvPr id="98" name="shape49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597650" y="26844625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80</xdr:row>
      <xdr:rowOff>38100</xdr:rowOff>
    </xdr:from>
    <xdr:ext cx="736600" cy="457200"/>
    <xdr:pic>
      <xdr:nvPicPr>
        <xdr:cNvPr id="99" name="Рисунок 113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84950" y="30070425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96</xdr:row>
      <xdr:rowOff>12700</xdr:rowOff>
    </xdr:from>
    <xdr:ext cx="698499" cy="495299"/>
    <xdr:pic>
      <xdr:nvPicPr>
        <xdr:cNvPr id="100" name="shape4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597650" y="30521275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95</xdr:row>
      <xdr:rowOff>38100</xdr:rowOff>
    </xdr:from>
    <xdr:ext cx="736600" cy="457200"/>
    <xdr:pic>
      <xdr:nvPicPr>
        <xdr:cNvPr id="101" name="Рисунок 113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84950" y="30070425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101</xdr:row>
      <xdr:rowOff>12700</xdr:rowOff>
    </xdr:from>
    <xdr:ext cx="698499" cy="495299"/>
    <xdr:pic>
      <xdr:nvPicPr>
        <xdr:cNvPr id="102" name="shape49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597650" y="38627050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100</xdr:row>
      <xdr:rowOff>38100</xdr:rowOff>
    </xdr:from>
    <xdr:ext cx="736600" cy="457200"/>
    <xdr:pic>
      <xdr:nvPicPr>
        <xdr:cNvPr id="103" name="Рисунок 113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84950" y="38176200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113</xdr:row>
      <xdr:rowOff>12700</xdr:rowOff>
    </xdr:from>
    <xdr:ext cx="698499" cy="495299"/>
    <xdr:pic>
      <xdr:nvPicPr>
        <xdr:cNvPr id="104" name="shape49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597650" y="38627050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112</xdr:row>
      <xdr:rowOff>38100</xdr:rowOff>
    </xdr:from>
    <xdr:ext cx="736600" cy="457200"/>
    <xdr:pic>
      <xdr:nvPicPr>
        <xdr:cNvPr id="105" name="Рисунок 113">
          <a:extLst>
            <a:ext uri="{FF2B5EF4-FFF2-40B4-BE49-F238E27FC236}">
              <a16:creationId xmlns:a16="http://schemas.microsoft.com/office/drawing/2014/main" id="{00000000-0008-0000-07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84950" y="38176200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125</xdr:row>
      <xdr:rowOff>12700</xdr:rowOff>
    </xdr:from>
    <xdr:ext cx="698499" cy="495299"/>
    <xdr:pic>
      <xdr:nvPicPr>
        <xdr:cNvPr id="106" name="shape49"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612218" y="54630171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124</xdr:row>
      <xdr:rowOff>38100</xdr:rowOff>
    </xdr:from>
    <xdr:ext cx="736600" cy="457200"/>
    <xdr:pic>
      <xdr:nvPicPr>
        <xdr:cNvPr id="107" name="Рисунок 113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99518" y="54173718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131</xdr:row>
      <xdr:rowOff>12700</xdr:rowOff>
    </xdr:from>
    <xdr:ext cx="698499" cy="495299"/>
    <xdr:pic>
      <xdr:nvPicPr>
        <xdr:cNvPr id="108" name="shape49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612218" y="57330788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130</xdr:row>
      <xdr:rowOff>38100</xdr:rowOff>
    </xdr:from>
    <xdr:ext cx="736600" cy="457200"/>
    <xdr:pic>
      <xdr:nvPicPr>
        <xdr:cNvPr id="109" name="Рисунок 113">
          <a:extLst>
            <a:ext uri="{FF2B5EF4-FFF2-40B4-BE49-F238E27FC236}">
              <a16:creationId xmlns:a16="http://schemas.microsoft.com/office/drawing/2014/main" id="{00000000-0008-0000-07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99518" y="56874335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137</xdr:row>
      <xdr:rowOff>12700</xdr:rowOff>
    </xdr:from>
    <xdr:ext cx="698499" cy="495299"/>
    <xdr:pic>
      <xdr:nvPicPr>
        <xdr:cNvPr id="110" name="shape49">
          <a:extLst>
            <a:ext uri="{FF2B5EF4-FFF2-40B4-BE49-F238E27FC236}">
              <a16:creationId xmlns:a16="http://schemas.microsoft.com/office/drawing/2014/main" id="{00000000-0008-0000-07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612218" y="59930553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136</xdr:row>
      <xdr:rowOff>38100</xdr:rowOff>
    </xdr:from>
    <xdr:ext cx="736600" cy="457200"/>
    <xdr:pic>
      <xdr:nvPicPr>
        <xdr:cNvPr id="111" name="Рисунок 113">
          <a:extLst>
            <a:ext uri="{FF2B5EF4-FFF2-40B4-BE49-F238E27FC236}">
              <a16:creationId xmlns:a16="http://schemas.microsoft.com/office/drawing/2014/main" id="{00000000-0008-0000-07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99518" y="59474100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292100</xdr:colOff>
      <xdr:row>144</xdr:row>
      <xdr:rowOff>12700</xdr:rowOff>
    </xdr:from>
    <xdr:ext cx="698499" cy="495299"/>
    <xdr:pic>
      <xdr:nvPicPr>
        <xdr:cNvPr id="115" name="shape49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6612218" y="62888906"/>
          <a:ext cx="6985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143</xdr:row>
      <xdr:rowOff>38100</xdr:rowOff>
    </xdr:from>
    <xdr:ext cx="736600" cy="457200"/>
    <xdr:pic>
      <xdr:nvPicPr>
        <xdr:cNvPr id="116" name="Рисунок 113">
          <a:extLst>
            <a:ext uri="{FF2B5EF4-FFF2-40B4-BE49-F238E27FC236}">
              <a16:creationId xmlns:a16="http://schemas.microsoft.com/office/drawing/2014/main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99518" y="62432453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279400</xdr:colOff>
      <xdr:row>157</xdr:row>
      <xdr:rowOff>38100</xdr:rowOff>
    </xdr:from>
    <xdr:ext cx="736600" cy="457200"/>
    <xdr:pic>
      <xdr:nvPicPr>
        <xdr:cNvPr id="113" name="Рисунок 113">
          <a:extLst>
            <a:ext uri="{FF2B5EF4-FFF2-40B4-BE49-F238E27FC236}">
              <a16:creationId xmlns:a16="http://schemas.microsoft.com/office/drawing/2014/main" id="{00000000-0008-0000-07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6599518" y="68584482"/>
          <a:ext cx="736600" cy="45720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2882900</xdr:colOff>
      <xdr:row>6</xdr:row>
      <xdr:rowOff>38100</xdr:rowOff>
    </xdr:from>
    <xdr:to>
      <xdr:col>6</xdr:col>
      <xdr:colOff>0</xdr:colOff>
      <xdr:row>9</xdr:row>
      <xdr:rowOff>12700</xdr:rowOff>
    </xdr:to>
    <xdr:pic>
      <xdr:nvPicPr>
        <xdr:cNvPr id="394935" name="shape48">
          <a:extLst>
            <a:ext uri="{FF2B5EF4-FFF2-40B4-BE49-F238E27FC236}">
              <a16:creationId xmlns:a16="http://schemas.microsoft.com/office/drawing/2014/main" id="{00000000-0008-0000-0800-0000B7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6921500" y="2311399"/>
          <a:ext cx="2413000" cy="4317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673100</xdr:colOff>
      <xdr:row>14</xdr:row>
      <xdr:rowOff>63500</xdr:rowOff>
    </xdr:from>
    <xdr:to>
      <xdr:col>5</xdr:col>
      <xdr:colOff>1587500</xdr:colOff>
      <xdr:row>18</xdr:row>
      <xdr:rowOff>215901</xdr:rowOff>
    </xdr:to>
    <xdr:pic>
      <xdr:nvPicPr>
        <xdr:cNvPr id="394936" name="shape109">
          <a:extLst>
            <a:ext uri="{FF2B5EF4-FFF2-40B4-BE49-F238E27FC236}">
              <a16:creationId xmlns:a16="http://schemas.microsoft.com/office/drawing/2014/main" id="{00000000-0008-0000-0800-0000B8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594600" y="3784600"/>
          <a:ext cx="914400" cy="1066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254000</xdr:colOff>
      <xdr:row>164</xdr:row>
      <xdr:rowOff>292100</xdr:rowOff>
    </xdr:from>
    <xdr:to>
      <xdr:col>6</xdr:col>
      <xdr:colOff>0</xdr:colOff>
      <xdr:row>164</xdr:row>
      <xdr:rowOff>1396999</xdr:rowOff>
    </xdr:to>
    <xdr:pic>
      <xdr:nvPicPr>
        <xdr:cNvPr id="394937" name="shape162">
          <a:extLst>
            <a:ext uri="{FF2B5EF4-FFF2-40B4-BE49-F238E27FC236}">
              <a16:creationId xmlns:a16="http://schemas.microsoft.com/office/drawing/2014/main" id="{00000000-0008-0000-0800-0000B9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7175500" y="42367199"/>
          <a:ext cx="1917700" cy="1104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495299</xdr:colOff>
      <xdr:row>123</xdr:row>
      <xdr:rowOff>63500</xdr:rowOff>
    </xdr:from>
    <xdr:to>
      <xdr:col>5</xdr:col>
      <xdr:colOff>1892300</xdr:colOff>
      <xdr:row>130</xdr:row>
      <xdr:rowOff>63501</xdr:rowOff>
    </xdr:to>
    <xdr:pic>
      <xdr:nvPicPr>
        <xdr:cNvPr id="394938" name="shape167">
          <a:extLst>
            <a:ext uri="{FF2B5EF4-FFF2-40B4-BE49-F238E27FC236}">
              <a16:creationId xmlns:a16="http://schemas.microsoft.com/office/drawing/2014/main" id="{00000000-0008-0000-0800-0000BA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7416800" y="29641800"/>
          <a:ext cx="1397000" cy="14097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511175</xdr:colOff>
      <xdr:row>0</xdr:row>
      <xdr:rowOff>266700</xdr:rowOff>
    </xdr:from>
    <xdr:ext cx="184731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SpPr txBox="1"/>
      </xdr:nvSpPr>
      <xdr:spPr bwMode="auto">
        <a:xfrm>
          <a:off x="9845675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94940" name="Рисунок 2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800-0000BC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7</xdr:col>
      <xdr:colOff>304800</xdr:colOff>
      <xdr:row>0</xdr:row>
      <xdr:rowOff>12700</xdr:rowOff>
    </xdr:from>
    <xdr:to>
      <xdr:col>10</xdr:col>
      <xdr:colOff>0</xdr:colOff>
      <xdr:row>0</xdr:row>
      <xdr:rowOff>622300</xdr:rowOff>
    </xdr:to>
    <xdr:pic>
      <xdr:nvPicPr>
        <xdr:cNvPr id="394941" name="Рисунок 2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800-0000BD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9583270" y="12700"/>
          <a:ext cx="1084729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88900</xdr:colOff>
      <xdr:row>114</xdr:row>
      <xdr:rowOff>139700</xdr:rowOff>
    </xdr:from>
    <xdr:to>
      <xdr:col>6</xdr:col>
      <xdr:colOff>3175</xdr:colOff>
      <xdr:row>120</xdr:row>
      <xdr:rowOff>139700</xdr:rowOff>
    </xdr:to>
    <xdr:pic>
      <xdr:nvPicPr>
        <xdr:cNvPr id="394942" name="shape176">
          <a:extLst>
            <a:ext uri="{FF2B5EF4-FFF2-40B4-BE49-F238E27FC236}">
              <a16:creationId xmlns:a16="http://schemas.microsoft.com/office/drawing/2014/main" id="{00000000-0008-0000-0800-0000BE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010399" y="28143200"/>
          <a:ext cx="2286000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1573741</xdr:colOff>
      <xdr:row>164</xdr:row>
      <xdr:rowOff>1681691</xdr:rowOff>
    </xdr:from>
    <xdr:to>
      <xdr:col>5</xdr:col>
      <xdr:colOff>227</xdr:colOff>
      <xdr:row>165</xdr:row>
      <xdr:rowOff>7999</xdr:rowOff>
    </xdr:to>
    <xdr:sp macro="" textlink="">
      <xdr:nvSpPr>
        <xdr:cNvPr id="33" name="shape150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SpPr/>
      </xdr:nvSpPr>
      <xdr:spPr bwMode="auto">
        <a:xfrm>
          <a:off x="5151966" y="44944242"/>
          <a:ext cx="828357" cy="34560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977900</xdr:colOff>
      <xdr:row>165</xdr:row>
      <xdr:rowOff>38100</xdr:rowOff>
    </xdr:from>
    <xdr:to>
      <xdr:col>5</xdr:col>
      <xdr:colOff>1485900</xdr:colOff>
      <xdr:row>166</xdr:row>
      <xdr:rowOff>0</xdr:rowOff>
    </xdr:to>
    <xdr:pic>
      <xdr:nvPicPr>
        <xdr:cNvPr id="394954" name="shape49">
          <a:extLst>
            <a:ext uri="{FF2B5EF4-FFF2-40B4-BE49-F238E27FC236}">
              <a16:creationId xmlns:a16="http://schemas.microsoft.com/office/drawing/2014/main" id="{00000000-0008-0000-0800-0000CA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899400" y="44132500"/>
          <a:ext cx="5080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28</xdr:row>
      <xdr:rowOff>165100</xdr:rowOff>
    </xdr:from>
    <xdr:to>
      <xdr:col>5</xdr:col>
      <xdr:colOff>2111375</xdr:colOff>
      <xdr:row>31</xdr:row>
      <xdr:rowOff>114299</xdr:rowOff>
    </xdr:to>
    <xdr:pic>
      <xdr:nvPicPr>
        <xdr:cNvPr id="394955" name="shape48">
          <a:extLst>
            <a:ext uri="{FF2B5EF4-FFF2-40B4-BE49-F238E27FC236}">
              <a16:creationId xmlns:a16="http://schemas.microsoft.com/office/drawing/2014/main" id="{00000000-0008-0000-0800-0000CB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959600" y="7289800"/>
          <a:ext cx="2349500" cy="419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1488880</xdr:colOff>
      <xdr:row>167</xdr:row>
      <xdr:rowOff>993551</xdr:rowOff>
    </xdr:from>
    <xdr:to>
      <xdr:col>5</xdr:col>
      <xdr:colOff>3862</xdr:colOff>
      <xdr:row>167</xdr:row>
      <xdr:rowOff>1336337</xdr:rowOff>
    </xdr:to>
    <xdr:sp macro="" textlink="">
      <xdr:nvSpPr>
        <xdr:cNvPr id="53" name="shape150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SpPr/>
      </xdr:nvSpPr>
      <xdr:spPr bwMode="auto">
        <a:xfrm>
          <a:off x="5092505" y="46688151"/>
          <a:ext cx="801974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685800</xdr:colOff>
      <xdr:row>167</xdr:row>
      <xdr:rowOff>38100</xdr:rowOff>
    </xdr:from>
    <xdr:to>
      <xdr:col>5</xdr:col>
      <xdr:colOff>1841500</xdr:colOff>
      <xdr:row>167</xdr:row>
      <xdr:rowOff>1244600</xdr:rowOff>
    </xdr:to>
    <xdr:pic>
      <xdr:nvPicPr>
        <xdr:cNvPr id="394961" name="shape166">
          <a:extLst>
            <a:ext uri="{FF2B5EF4-FFF2-40B4-BE49-F238E27FC236}">
              <a16:creationId xmlns:a16="http://schemas.microsoft.com/office/drawing/2014/main" id="{00000000-0008-0000-0800-0000D1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7607300" y="44780200"/>
          <a:ext cx="1155699" cy="1206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1520630</xdr:colOff>
      <xdr:row>168</xdr:row>
      <xdr:rowOff>1069751</xdr:rowOff>
    </xdr:from>
    <xdr:to>
      <xdr:col>5</xdr:col>
      <xdr:colOff>2628</xdr:colOff>
      <xdr:row>168</xdr:row>
      <xdr:rowOff>1412536</xdr:rowOff>
    </xdr:to>
    <xdr:sp macro="" textlink="">
      <xdr:nvSpPr>
        <xdr:cNvPr id="63" name="shape150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SpPr/>
      </xdr:nvSpPr>
      <xdr:spPr bwMode="auto">
        <a:xfrm>
          <a:off x="5111555" y="48342326"/>
          <a:ext cx="801974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698499</xdr:colOff>
      <xdr:row>168</xdr:row>
      <xdr:rowOff>50800</xdr:rowOff>
    </xdr:from>
    <xdr:to>
      <xdr:col>5</xdr:col>
      <xdr:colOff>1854200</xdr:colOff>
      <xdr:row>168</xdr:row>
      <xdr:rowOff>1257299</xdr:rowOff>
    </xdr:to>
    <xdr:pic>
      <xdr:nvPicPr>
        <xdr:cNvPr id="394963" name="shape166">
          <a:extLst>
            <a:ext uri="{FF2B5EF4-FFF2-40B4-BE49-F238E27FC236}">
              <a16:creationId xmlns:a16="http://schemas.microsoft.com/office/drawing/2014/main" id="{00000000-0008-0000-0800-0000D3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7620000" y="46380400"/>
          <a:ext cx="1155699" cy="1206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62</xdr:row>
      <xdr:rowOff>139700</xdr:rowOff>
    </xdr:from>
    <xdr:to>
      <xdr:col>6</xdr:col>
      <xdr:colOff>3175</xdr:colOff>
      <xdr:row>66</xdr:row>
      <xdr:rowOff>38100</xdr:rowOff>
    </xdr:to>
    <xdr:pic>
      <xdr:nvPicPr>
        <xdr:cNvPr id="394964" name="Рисунок 2">
          <a:extLst>
            <a:ext uri="{FF2B5EF4-FFF2-40B4-BE49-F238E27FC236}">
              <a16:creationId xmlns:a16="http://schemas.microsoft.com/office/drawing/2014/main" id="{00000000-0008-0000-0800-0000D4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6997700" y="14770100"/>
          <a:ext cx="2222500" cy="508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647699</xdr:colOff>
      <xdr:row>67</xdr:row>
      <xdr:rowOff>50800</xdr:rowOff>
    </xdr:from>
    <xdr:to>
      <xdr:col>5</xdr:col>
      <xdr:colOff>1625600</xdr:colOff>
      <xdr:row>71</xdr:row>
      <xdr:rowOff>76200</xdr:rowOff>
    </xdr:to>
    <xdr:pic>
      <xdr:nvPicPr>
        <xdr:cNvPr id="394965" name="Рисунок 55">
          <a:extLst>
            <a:ext uri="{FF2B5EF4-FFF2-40B4-BE49-F238E27FC236}">
              <a16:creationId xmlns:a16="http://schemas.microsoft.com/office/drawing/2014/main" id="{00000000-0008-0000-0800-0000D506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569200" y="15443200"/>
          <a:ext cx="977900" cy="749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83</xdr:row>
      <xdr:rowOff>12700</xdr:rowOff>
    </xdr:from>
    <xdr:to>
      <xdr:col>5</xdr:col>
      <xdr:colOff>2111375</xdr:colOff>
      <xdr:row>85</xdr:row>
      <xdr:rowOff>88900</xdr:rowOff>
    </xdr:to>
    <xdr:pic>
      <xdr:nvPicPr>
        <xdr:cNvPr id="394966" name="Рисунок 6">
          <a:extLst>
            <a:ext uri="{FF2B5EF4-FFF2-40B4-BE49-F238E27FC236}">
              <a16:creationId xmlns:a16="http://schemas.microsoft.com/office/drawing/2014/main" id="{00000000-0008-0000-0800-0000D6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6946900" y="17907000"/>
          <a:ext cx="2362199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762000</xdr:colOff>
      <xdr:row>86</xdr:row>
      <xdr:rowOff>12700</xdr:rowOff>
    </xdr:from>
    <xdr:to>
      <xdr:col>5</xdr:col>
      <xdr:colOff>1727200</xdr:colOff>
      <xdr:row>89</xdr:row>
      <xdr:rowOff>101601</xdr:rowOff>
    </xdr:to>
    <xdr:pic>
      <xdr:nvPicPr>
        <xdr:cNvPr id="394967" name="Рисунок 56">
          <a:extLst>
            <a:ext uri="{FF2B5EF4-FFF2-40B4-BE49-F238E27FC236}">
              <a16:creationId xmlns:a16="http://schemas.microsoft.com/office/drawing/2014/main" id="{00000000-0008-0000-0800-0000D706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7683500" y="18516600"/>
          <a:ext cx="965200" cy="685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98</xdr:row>
      <xdr:rowOff>177800</xdr:rowOff>
    </xdr:from>
    <xdr:to>
      <xdr:col>6</xdr:col>
      <xdr:colOff>0</xdr:colOff>
      <xdr:row>101</xdr:row>
      <xdr:rowOff>38100</xdr:rowOff>
    </xdr:to>
    <xdr:pic>
      <xdr:nvPicPr>
        <xdr:cNvPr id="394968" name="Рисунок 64">
          <a:extLst>
            <a:ext uri="{FF2B5EF4-FFF2-40B4-BE49-F238E27FC236}">
              <a16:creationId xmlns:a16="http://schemas.microsoft.com/office/drawing/2014/main" id="{00000000-0008-0000-0800-0000D8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6946900" y="22720300"/>
          <a:ext cx="2387600" cy="584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685800</xdr:colOff>
      <xdr:row>101</xdr:row>
      <xdr:rowOff>127000</xdr:rowOff>
    </xdr:from>
    <xdr:to>
      <xdr:col>5</xdr:col>
      <xdr:colOff>1651000</xdr:colOff>
      <xdr:row>104</xdr:row>
      <xdr:rowOff>203199</xdr:rowOff>
    </xdr:to>
    <xdr:pic>
      <xdr:nvPicPr>
        <xdr:cNvPr id="394969" name="Рисунок 65">
          <a:extLst>
            <a:ext uri="{FF2B5EF4-FFF2-40B4-BE49-F238E27FC236}">
              <a16:creationId xmlns:a16="http://schemas.microsoft.com/office/drawing/2014/main" id="{00000000-0008-0000-0800-0000D906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7607300" y="23393400"/>
          <a:ext cx="9652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144</xdr:row>
      <xdr:rowOff>63500</xdr:rowOff>
    </xdr:from>
    <xdr:to>
      <xdr:col>6</xdr:col>
      <xdr:colOff>38100</xdr:colOff>
      <xdr:row>146</xdr:row>
      <xdr:rowOff>127001</xdr:rowOff>
    </xdr:to>
    <xdr:pic>
      <xdr:nvPicPr>
        <xdr:cNvPr id="394970" name="Рисунок 66">
          <a:extLst>
            <a:ext uri="{FF2B5EF4-FFF2-40B4-BE49-F238E27FC236}">
              <a16:creationId xmlns:a16="http://schemas.microsoft.com/office/drawing/2014/main" id="{00000000-0008-0000-0800-0000DA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6959600" y="36283900"/>
          <a:ext cx="24130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774700</xdr:colOff>
      <xdr:row>147</xdr:row>
      <xdr:rowOff>203200</xdr:rowOff>
    </xdr:from>
    <xdr:to>
      <xdr:col>5</xdr:col>
      <xdr:colOff>1739900</xdr:colOff>
      <xdr:row>151</xdr:row>
      <xdr:rowOff>114301</xdr:rowOff>
    </xdr:to>
    <xdr:pic>
      <xdr:nvPicPr>
        <xdr:cNvPr id="394971" name="Рисунок 67">
          <a:extLst>
            <a:ext uri="{FF2B5EF4-FFF2-40B4-BE49-F238E27FC236}">
              <a16:creationId xmlns:a16="http://schemas.microsoft.com/office/drawing/2014/main" id="{00000000-0008-0000-0800-0000DB06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7696200" y="37071300"/>
          <a:ext cx="965200" cy="812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711200</xdr:colOff>
      <xdr:row>42</xdr:row>
      <xdr:rowOff>63500</xdr:rowOff>
    </xdr:from>
    <xdr:to>
      <xdr:col>5</xdr:col>
      <xdr:colOff>1701800</xdr:colOff>
      <xdr:row>45</xdr:row>
      <xdr:rowOff>25400</xdr:rowOff>
    </xdr:to>
    <xdr:pic>
      <xdr:nvPicPr>
        <xdr:cNvPr id="394972" name="Рисунок 75">
          <a:extLst>
            <a:ext uri="{FF2B5EF4-FFF2-40B4-BE49-F238E27FC236}">
              <a16:creationId xmlns:a16="http://schemas.microsoft.com/office/drawing/2014/main" id="{00000000-0008-0000-0800-0000DC06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7632700" y="10261600"/>
          <a:ext cx="990600" cy="8762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46</xdr:row>
      <xdr:rowOff>292100</xdr:rowOff>
    </xdr:from>
    <xdr:to>
      <xdr:col>5</xdr:col>
      <xdr:colOff>2073275</xdr:colOff>
      <xdr:row>48</xdr:row>
      <xdr:rowOff>254000</xdr:rowOff>
    </xdr:to>
    <xdr:pic>
      <xdr:nvPicPr>
        <xdr:cNvPr id="394973" name="shape48">
          <a:extLst>
            <a:ext uri="{FF2B5EF4-FFF2-40B4-BE49-F238E27FC236}">
              <a16:creationId xmlns:a16="http://schemas.microsoft.com/office/drawing/2014/main" id="{00000000-0008-0000-0800-0000DD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6146800" y="14817724"/>
          <a:ext cx="2022475" cy="5905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685800</xdr:colOff>
      <xdr:row>136</xdr:row>
      <xdr:rowOff>901700</xdr:rowOff>
    </xdr:from>
    <xdr:to>
      <xdr:col>5</xdr:col>
      <xdr:colOff>1651000</xdr:colOff>
      <xdr:row>137</xdr:row>
      <xdr:rowOff>850900</xdr:rowOff>
    </xdr:to>
    <xdr:pic>
      <xdr:nvPicPr>
        <xdr:cNvPr id="394976" name="Рисунок 75">
          <a:extLst>
            <a:ext uri="{FF2B5EF4-FFF2-40B4-BE49-F238E27FC236}">
              <a16:creationId xmlns:a16="http://schemas.microsoft.com/office/drawing/2014/main" id="{00000000-0008-0000-0800-0000E006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7607300" y="33464500"/>
          <a:ext cx="965200" cy="901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136</xdr:row>
      <xdr:rowOff>139700</xdr:rowOff>
    </xdr:from>
    <xdr:to>
      <xdr:col>5</xdr:col>
      <xdr:colOff>2111375</xdr:colOff>
      <xdr:row>136</xdr:row>
      <xdr:rowOff>736600</xdr:rowOff>
    </xdr:to>
    <xdr:pic>
      <xdr:nvPicPr>
        <xdr:cNvPr id="394977" name="shape48">
          <a:extLst>
            <a:ext uri="{FF2B5EF4-FFF2-40B4-BE49-F238E27FC236}">
              <a16:creationId xmlns:a16="http://schemas.microsoft.com/office/drawing/2014/main" id="{00000000-0008-0000-0800-0000E1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6972300" y="32702500"/>
          <a:ext cx="2298700" cy="596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844550</xdr:colOff>
      <xdr:row>105</xdr:row>
      <xdr:rowOff>209550</xdr:rowOff>
    </xdr:from>
    <xdr:to>
      <xdr:col>4</xdr:col>
      <xdr:colOff>876001</xdr:colOff>
      <xdr:row>106</xdr:row>
      <xdr:rowOff>619009</xdr:rowOff>
    </xdr:to>
    <xdr:sp macro="" textlink="">
      <xdr:nvSpPr>
        <xdr:cNvPr id="88" name="shape138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SpPr/>
      </xdr:nvSpPr>
      <xdr:spPr bwMode="auto">
        <a:xfrm>
          <a:off x="3736975" y="24917400"/>
          <a:ext cx="805999" cy="65711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5</xdr:col>
      <xdr:colOff>38100</xdr:colOff>
      <xdr:row>91</xdr:row>
      <xdr:rowOff>25400</xdr:rowOff>
    </xdr:from>
    <xdr:to>
      <xdr:col>6</xdr:col>
      <xdr:colOff>0</xdr:colOff>
      <xdr:row>91</xdr:row>
      <xdr:rowOff>520700</xdr:rowOff>
    </xdr:to>
    <xdr:pic>
      <xdr:nvPicPr>
        <xdr:cNvPr id="394993" name="Рисунок 6">
          <a:extLst>
            <a:ext uri="{FF2B5EF4-FFF2-40B4-BE49-F238E27FC236}">
              <a16:creationId xmlns:a16="http://schemas.microsoft.com/office/drawing/2014/main" id="{00000000-0008-0000-0800-0000F1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6959600" y="19888200"/>
          <a:ext cx="23749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106</xdr:row>
      <xdr:rowOff>812800</xdr:rowOff>
    </xdr:from>
    <xdr:to>
      <xdr:col>6</xdr:col>
      <xdr:colOff>0</xdr:colOff>
      <xdr:row>107</xdr:row>
      <xdr:rowOff>254000</xdr:rowOff>
    </xdr:to>
    <xdr:pic>
      <xdr:nvPicPr>
        <xdr:cNvPr id="394994" name="Рисунок 6">
          <a:extLst>
            <a:ext uri="{FF2B5EF4-FFF2-40B4-BE49-F238E27FC236}">
              <a16:creationId xmlns:a16="http://schemas.microsoft.com/office/drawing/2014/main" id="{00000000-0008-0000-0800-0000F2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6959600" y="25044400"/>
          <a:ext cx="2362199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50800</xdr:colOff>
      <xdr:row>157</xdr:row>
      <xdr:rowOff>482600</xdr:rowOff>
    </xdr:from>
    <xdr:to>
      <xdr:col>6</xdr:col>
      <xdr:colOff>3175</xdr:colOff>
      <xdr:row>158</xdr:row>
      <xdr:rowOff>457200</xdr:rowOff>
    </xdr:to>
    <xdr:pic>
      <xdr:nvPicPr>
        <xdr:cNvPr id="394995" name="Рисунок 1">
          <a:extLst>
            <a:ext uri="{FF2B5EF4-FFF2-40B4-BE49-F238E27FC236}">
              <a16:creationId xmlns:a16="http://schemas.microsoft.com/office/drawing/2014/main" id="{00000000-0008-0000-0800-0000F306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6972300" y="39890700"/>
          <a:ext cx="2324100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1149349</xdr:colOff>
      <xdr:row>20</xdr:row>
      <xdr:rowOff>95249</xdr:rowOff>
    </xdr:from>
    <xdr:to>
      <xdr:col>5</xdr:col>
      <xdr:colOff>2033158</xdr:colOff>
      <xdr:row>21</xdr:row>
      <xdr:rowOff>377098</xdr:rowOff>
    </xdr:to>
    <xdr:pic>
      <xdr:nvPicPr>
        <xdr:cNvPr id="64" name="shape51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5305424"/>
          <a:ext cx="883808" cy="72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117475</xdr:colOff>
      <xdr:row>20</xdr:row>
      <xdr:rowOff>92075</xdr:rowOff>
    </xdr:from>
    <xdr:to>
      <xdr:col>5</xdr:col>
      <xdr:colOff>952675</xdr:colOff>
      <xdr:row>21</xdr:row>
      <xdr:rowOff>373924</xdr:rowOff>
    </xdr:to>
    <xdr:pic>
      <xdr:nvPicPr>
        <xdr:cNvPr id="65" name="Рисунок 132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5302250"/>
          <a:ext cx="835200" cy="7200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1149349</xdr:colOff>
      <xdr:row>36</xdr:row>
      <xdr:rowOff>95249</xdr:rowOff>
    </xdr:from>
    <xdr:ext cx="883807" cy="720000"/>
    <xdr:pic>
      <xdr:nvPicPr>
        <xdr:cNvPr id="68" name="shape51">
          <a:extLst>
            <a:ext uri="{FF2B5EF4-FFF2-40B4-BE49-F238E27FC236}">
              <a16:creationId xmlns:a16="http://schemas.microsoft.com/office/drawing/2014/main" id="{00000000-0008-0000-08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53054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36</xdr:row>
      <xdr:rowOff>92075</xdr:rowOff>
    </xdr:from>
    <xdr:ext cx="835200" cy="720000"/>
    <xdr:pic>
      <xdr:nvPicPr>
        <xdr:cNvPr id="69" name="Рисунок 132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53022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56</xdr:row>
      <xdr:rowOff>95249</xdr:rowOff>
    </xdr:from>
    <xdr:ext cx="883807" cy="720000"/>
    <xdr:pic>
      <xdr:nvPicPr>
        <xdr:cNvPr id="72" name="shape51">
          <a:extLst>
            <a:ext uri="{FF2B5EF4-FFF2-40B4-BE49-F238E27FC236}">
              <a16:creationId xmlns:a16="http://schemas.microsoft.com/office/drawing/2014/main" id="{00000000-0008-0000-08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56</xdr:row>
      <xdr:rowOff>92075</xdr:rowOff>
    </xdr:from>
    <xdr:ext cx="835200" cy="720000"/>
    <xdr:pic>
      <xdr:nvPicPr>
        <xdr:cNvPr id="73" name="Рисунок 132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77</xdr:row>
      <xdr:rowOff>95249</xdr:rowOff>
    </xdr:from>
    <xdr:ext cx="883807" cy="720000"/>
    <xdr:pic>
      <xdr:nvPicPr>
        <xdr:cNvPr id="76" name="shape51">
          <a:extLst>
            <a:ext uri="{FF2B5EF4-FFF2-40B4-BE49-F238E27FC236}">
              <a16:creationId xmlns:a16="http://schemas.microsoft.com/office/drawing/2014/main" id="{00000000-0008-0000-08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77</xdr:row>
      <xdr:rowOff>92075</xdr:rowOff>
    </xdr:from>
    <xdr:ext cx="835200" cy="720000"/>
    <xdr:pic>
      <xdr:nvPicPr>
        <xdr:cNvPr id="77" name="Рисунок 132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93</xdr:row>
      <xdr:rowOff>95249</xdr:rowOff>
    </xdr:from>
    <xdr:ext cx="883807" cy="720000"/>
    <xdr:pic>
      <xdr:nvPicPr>
        <xdr:cNvPr id="80" name="shape51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93</xdr:row>
      <xdr:rowOff>92075</xdr:rowOff>
    </xdr:from>
    <xdr:ext cx="835200" cy="720000"/>
    <xdr:pic>
      <xdr:nvPicPr>
        <xdr:cNvPr id="81" name="Рисунок 132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108</xdr:row>
      <xdr:rowOff>95249</xdr:rowOff>
    </xdr:from>
    <xdr:ext cx="883807" cy="720000"/>
    <xdr:pic>
      <xdr:nvPicPr>
        <xdr:cNvPr id="84" name="shape51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108</xdr:row>
      <xdr:rowOff>92075</xdr:rowOff>
    </xdr:from>
    <xdr:ext cx="835200" cy="720000"/>
    <xdr:pic>
      <xdr:nvPicPr>
        <xdr:cNvPr id="85" name="Рисунок 132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131</xdr:row>
      <xdr:rowOff>95249</xdr:rowOff>
    </xdr:from>
    <xdr:ext cx="883807" cy="720000"/>
    <xdr:pic>
      <xdr:nvPicPr>
        <xdr:cNvPr id="89" name="shape51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131</xdr:row>
      <xdr:rowOff>92075</xdr:rowOff>
    </xdr:from>
    <xdr:ext cx="835200" cy="720000"/>
    <xdr:pic>
      <xdr:nvPicPr>
        <xdr:cNvPr id="90" name="Рисунок 132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138</xdr:row>
      <xdr:rowOff>95249</xdr:rowOff>
    </xdr:from>
    <xdr:ext cx="883807" cy="720000"/>
    <xdr:pic>
      <xdr:nvPicPr>
        <xdr:cNvPr id="93" name="shape51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138</xdr:row>
      <xdr:rowOff>92075</xdr:rowOff>
    </xdr:from>
    <xdr:ext cx="835200" cy="720000"/>
    <xdr:pic>
      <xdr:nvPicPr>
        <xdr:cNvPr id="94" name="Рисунок 132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1149349</xdr:colOff>
      <xdr:row>152</xdr:row>
      <xdr:rowOff>95249</xdr:rowOff>
    </xdr:from>
    <xdr:ext cx="883807" cy="720000"/>
    <xdr:pic>
      <xdr:nvPicPr>
        <xdr:cNvPr id="97" name="shape51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7197725" y="10029824"/>
          <a:ext cx="883808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117475</xdr:colOff>
      <xdr:row>152</xdr:row>
      <xdr:rowOff>92075</xdr:rowOff>
    </xdr:from>
    <xdr:ext cx="835200" cy="720000"/>
    <xdr:pic>
      <xdr:nvPicPr>
        <xdr:cNvPr id="98" name="Рисунок 132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165850" y="10026650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574674</xdr:colOff>
      <xdr:row>159</xdr:row>
      <xdr:rowOff>92075</xdr:rowOff>
    </xdr:from>
    <xdr:ext cx="835200" cy="720000"/>
    <xdr:pic>
      <xdr:nvPicPr>
        <xdr:cNvPr id="103" name="Рисунок 132">
          <a:extLst>
            <a:ext uri="{FF2B5EF4-FFF2-40B4-BE49-F238E27FC236}">
              <a16:creationId xmlns:a16="http://schemas.microsoft.com/office/drawing/2014/main" id="{00000000-0008-0000-0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623049" y="53413024"/>
          <a:ext cx="835200" cy="7200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5</xdr:col>
      <xdr:colOff>47625</xdr:colOff>
      <xdr:row>52</xdr:row>
      <xdr:rowOff>295274</xdr:rowOff>
    </xdr:from>
    <xdr:to>
      <xdr:col>5</xdr:col>
      <xdr:colOff>2070100</xdr:colOff>
      <xdr:row>54</xdr:row>
      <xdr:rowOff>66675</xdr:rowOff>
    </xdr:to>
    <xdr:pic>
      <xdr:nvPicPr>
        <xdr:cNvPr id="70" name="shape48">
          <a:extLst>
            <a:ext uri="{FF2B5EF4-FFF2-40B4-BE49-F238E27FC236}">
              <a16:creationId xmlns:a16="http://schemas.microsoft.com/office/drawing/2014/main" id="{00000000-0008-0000-0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6143625" y="16802100"/>
          <a:ext cx="2022475" cy="5905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1752600</xdr:colOff>
      <xdr:row>71</xdr:row>
      <xdr:rowOff>171450</xdr:rowOff>
    </xdr:from>
    <xdr:to>
      <xdr:col>5</xdr:col>
      <xdr:colOff>364826</xdr:colOff>
      <xdr:row>73</xdr:row>
      <xdr:rowOff>209435</xdr:rowOff>
    </xdr:to>
    <xdr:sp macro="" textlink="">
      <xdr:nvSpPr>
        <xdr:cNvPr id="71" name="shape138">
          <a:extLst>
            <a:ext uri="{FF2B5EF4-FFF2-40B4-BE49-F238E27FC236}">
              <a16:creationId xmlns:a16="http://schemas.microsoft.com/office/drawing/2014/main" id="{00000000-0008-0000-0800-000047000000}"/>
            </a:ext>
          </a:extLst>
        </xdr:cNvPr>
        <xdr:cNvSpPr/>
      </xdr:nvSpPr>
      <xdr:spPr bwMode="auto">
        <a:xfrm>
          <a:off x="5581649" y="22469474"/>
          <a:ext cx="879176" cy="65711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723900</xdr:colOff>
      <xdr:row>50</xdr:row>
      <xdr:rowOff>238125</xdr:rowOff>
    </xdr:from>
    <xdr:to>
      <xdr:col>4</xdr:col>
      <xdr:colOff>812501</xdr:colOff>
      <xdr:row>52</xdr:row>
      <xdr:rowOff>171336</xdr:rowOff>
    </xdr:to>
    <xdr:sp macro="" textlink="">
      <xdr:nvSpPr>
        <xdr:cNvPr id="74" name="shape138">
          <a:extLst>
            <a:ext uri="{FF2B5EF4-FFF2-40B4-BE49-F238E27FC236}">
              <a16:creationId xmlns:a16="http://schemas.microsoft.com/office/drawing/2014/main" id="{00000000-0008-0000-0800-00004A000000}"/>
            </a:ext>
          </a:extLst>
        </xdr:cNvPr>
        <xdr:cNvSpPr/>
      </xdr:nvSpPr>
      <xdr:spPr bwMode="auto">
        <a:xfrm>
          <a:off x="3762375" y="16021049"/>
          <a:ext cx="879176" cy="65711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5</xdr:col>
      <xdr:colOff>47625</xdr:colOff>
      <xdr:row>73</xdr:row>
      <xdr:rowOff>9525</xdr:rowOff>
    </xdr:from>
    <xdr:to>
      <xdr:col>5</xdr:col>
      <xdr:colOff>2089150</xdr:colOff>
      <xdr:row>74</xdr:row>
      <xdr:rowOff>203200</xdr:rowOff>
    </xdr:to>
    <xdr:pic>
      <xdr:nvPicPr>
        <xdr:cNvPr id="75" name="Рисунок 2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6143625" y="22764750"/>
          <a:ext cx="2041525" cy="5461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25400</xdr:colOff>
      <xdr:row>8</xdr:row>
      <xdr:rowOff>177800</xdr:rowOff>
    </xdr:from>
    <xdr:to>
      <xdr:col>5</xdr:col>
      <xdr:colOff>673100</xdr:colOff>
      <xdr:row>10</xdr:row>
      <xdr:rowOff>508000</xdr:rowOff>
    </xdr:to>
    <xdr:pic>
      <xdr:nvPicPr>
        <xdr:cNvPr id="335778" name="shape44">
          <a:extLst>
            <a:ext uri="{FF2B5EF4-FFF2-40B4-BE49-F238E27FC236}">
              <a16:creationId xmlns:a16="http://schemas.microsoft.com/office/drawing/2014/main" id="{00000000-0008-0000-0900-0000A21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7213600" y="3975100"/>
          <a:ext cx="647700" cy="1701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3</xdr:row>
      <xdr:rowOff>292100</xdr:rowOff>
    </xdr:from>
    <xdr:to>
      <xdr:col>5</xdr:col>
      <xdr:colOff>1206500</xdr:colOff>
      <xdr:row>5</xdr:row>
      <xdr:rowOff>101600</xdr:rowOff>
    </xdr:to>
    <xdr:pic>
      <xdr:nvPicPr>
        <xdr:cNvPr id="335779" name="shape45" descr="rId32">
          <a:extLst>
            <a:ext uri="{FF2B5EF4-FFF2-40B4-BE49-F238E27FC236}">
              <a16:creationId xmlns:a16="http://schemas.microsoft.com/office/drawing/2014/main" id="{00000000-0008-0000-0900-0000A31F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302500" y="1930400"/>
          <a:ext cx="1206500" cy="6477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473075</xdr:colOff>
      <xdr:row>0</xdr:row>
      <xdr:rowOff>266700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SpPr txBox="1"/>
      </xdr:nvSpPr>
      <xdr:spPr bwMode="auto">
        <a:xfrm>
          <a:off x="9045575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35781" name="Рисунок 1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900-0000A51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241300</xdr:colOff>
      <xdr:row>0</xdr:row>
      <xdr:rowOff>38100</xdr:rowOff>
    </xdr:from>
    <xdr:to>
      <xdr:col>10</xdr:col>
      <xdr:colOff>0</xdr:colOff>
      <xdr:row>0</xdr:row>
      <xdr:rowOff>647699</xdr:rowOff>
    </xdr:to>
    <xdr:pic>
      <xdr:nvPicPr>
        <xdr:cNvPr id="335782" name="Рисунок 1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900-0000A61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9328150" y="38100"/>
          <a:ext cx="1196975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368300</xdr:colOff>
      <xdr:row>6</xdr:row>
      <xdr:rowOff>88900</xdr:rowOff>
    </xdr:from>
    <xdr:to>
      <xdr:col>5</xdr:col>
      <xdr:colOff>901700</xdr:colOff>
      <xdr:row>6</xdr:row>
      <xdr:rowOff>571500</xdr:rowOff>
    </xdr:to>
    <xdr:pic>
      <xdr:nvPicPr>
        <xdr:cNvPr id="335783" name="Рисунок 18">
          <a:extLst>
            <a:ext uri="{FF2B5EF4-FFF2-40B4-BE49-F238E27FC236}">
              <a16:creationId xmlns:a16="http://schemas.microsoft.com/office/drawing/2014/main" id="{00000000-0008-0000-0900-0000A71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556500" y="2984500"/>
          <a:ext cx="5334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660400</xdr:colOff>
      <xdr:row>8</xdr:row>
      <xdr:rowOff>177800</xdr:rowOff>
    </xdr:from>
    <xdr:to>
      <xdr:col>6</xdr:col>
      <xdr:colOff>25400</xdr:colOff>
      <xdr:row>10</xdr:row>
      <xdr:rowOff>520700</xdr:rowOff>
    </xdr:to>
    <xdr:pic>
      <xdr:nvPicPr>
        <xdr:cNvPr id="335784" name="shape40">
          <a:extLst>
            <a:ext uri="{FF2B5EF4-FFF2-40B4-BE49-F238E27FC236}">
              <a16:creationId xmlns:a16="http://schemas.microsoft.com/office/drawing/2014/main" id="{00000000-0008-0000-0900-0000A81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848600" y="3975100"/>
          <a:ext cx="749300" cy="17145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63500</xdr:colOff>
      <xdr:row>14</xdr:row>
      <xdr:rowOff>88900</xdr:rowOff>
    </xdr:from>
    <xdr:to>
      <xdr:col>5</xdr:col>
      <xdr:colOff>1082675</xdr:colOff>
      <xdr:row>22</xdr:row>
      <xdr:rowOff>63500</xdr:rowOff>
    </xdr:to>
    <xdr:pic>
      <xdr:nvPicPr>
        <xdr:cNvPr id="389343" name="shape69">
          <a:extLst>
            <a:ext uri="{FF2B5EF4-FFF2-40B4-BE49-F238E27FC236}">
              <a16:creationId xmlns:a16="http://schemas.microsoft.com/office/drawing/2014/main" id="{00000000-0008-0000-0A00-0000DF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7416800" y="5664200"/>
          <a:ext cx="1143000" cy="1346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25400</xdr:colOff>
      <xdr:row>3</xdr:row>
      <xdr:rowOff>101600</xdr:rowOff>
    </xdr:from>
    <xdr:to>
      <xdr:col>6</xdr:col>
      <xdr:colOff>3175</xdr:colOff>
      <xdr:row>10</xdr:row>
      <xdr:rowOff>63500</xdr:rowOff>
    </xdr:to>
    <xdr:pic>
      <xdr:nvPicPr>
        <xdr:cNvPr id="389344" name="shape71">
          <a:extLst>
            <a:ext uri="{FF2B5EF4-FFF2-40B4-BE49-F238E27FC236}">
              <a16:creationId xmlns:a16="http://schemas.microsoft.com/office/drawing/2014/main" id="{00000000-0008-0000-0A00-0000E0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378700" y="1739900"/>
          <a:ext cx="1206500" cy="1384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27</xdr:row>
      <xdr:rowOff>101600</xdr:rowOff>
    </xdr:from>
    <xdr:to>
      <xdr:col>6</xdr:col>
      <xdr:colOff>0</xdr:colOff>
      <xdr:row>31</xdr:row>
      <xdr:rowOff>101600</xdr:rowOff>
    </xdr:to>
    <xdr:pic>
      <xdr:nvPicPr>
        <xdr:cNvPr id="389345" name="shape68">
          <a:extLst>
            <a:ext uri="{FF2B5EF4-FFF2-40B4-BE49-F238E27FC236}">
              <a16:creationId xmlns:a16="http://schemas.microsoft.com/office/drawing/2014/main" id="{00000000-0008-0000-0A00-0000E1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7429500" y="7658100"/>
          <a:ext cx="1104900" cy="6096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511175</xdr:colOff>
      <xdr:row>0</xdr:row>
      <xdr:rowOff>266700</xdr:rowOff>
    </xdr:from>
    <xdr:ext cx="214679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SpPr txBox="1"/>
      </xdr:nvSpPr>
      <xdr:spPr bwMode="auto">
        <a:xfrm>
          <a:off x="687070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89347" name="Рисунок 1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A00-0000E3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254000</xdr:colOff>
      <xdr:row>0</xdr:row>
      <xdr:rowOff>25400</xdr:rowOff>
    </xdr:from>
    <xdr:to>
      <xdr:col>10</xdr:col>
      <xdr:colOff>12700</xdr:colOff>
      <xdr:row>0</xdr:row>
      <xdr:rowOff>635000</xdr:rowOff>
    </xdr:to>
    <xdr:pic>
      <xdr:nvPicPr>
        <xdr:cNvPr id="389348" name="Рисунок 1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A00-0000E4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9274175" y="25400"/>
          <a:ext cx="1196975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1955800</xdr:colOff>
      <xdr:row>23</xdr:row>
      <xdr:rowOff>0</xdr:rowOff>
    </xdr:from>
    <xdr:to>
      <xdr:col>4</xdr:col>
      <xdr:colOff>2874240</xdr:colOff>
      <xdr:row>23</xdr:row>
      <xdr:rowOff>0</xdr:rowOff>
    </xdr:to>
    <xdr:sp macro="" textlink="">
      <xdr:nvSpPr>
        <xdr:cNvPr id="19" name="shape150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SpPr/>
      </xdr:nvSpPr>
      <xdr:spPr bwMode="auto">
        <a:xfrm>
          <a:off x="5429250" y="5953125"/>
          <a:ext cx="806311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1</xdr:col>
      <xdr:colOff>47626</xdr:colOff>
      <xdr:row>9</xdr:row>
      <xdr:rowOff>200025</xdr:rowOff>
    </xdr:from>
    <xdr:to>
      <xdr:col>1</xdr:col>
      <xdr:colOff>615084</xdr:colOff>
      <xdr:row>9</xdr:row>
      <xdr:rowOff>266700</xdr:rowOff>
    </xdr:to>
    <xdr:sp macro="" textlink="">
      <xdr:nvSpPr>
        <xdr:cNvPr id="20" name="shape150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SpPr/>
      </xdr:nvSpPr>
      <xdr:spPr bwMode="auto">
        <a:xfrm>
          <a:off x="1447801" y="2943225"/>
          <a:ext cx="504824" cy="6667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1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>
    <xdr:from>
      <xdr:col>5</xdr:col>
      <xdr:colOff>152400</xdr:colOff>
      <xdr:row>24</xdr:row>
      <xdr:rowOff>63500</xdr:rowOff>
    </xdr:from>
    <xdr:to>
      <xdr:col>5</xdr:col>
      <xdr:colOff>1066800</xdr:colOff>
      <xdr:row>24</xdr:row>
      <xdr:rowOff>1041400</xdr:rowOff>
    </xdr:to>
    <xdr:pic>
      <xdr:nvPicPr>
        <xdr:cNvPr id="389351" name="Рисунок 5">
          <a:extLst>
            <a:ext uri="{FF2B5EF4-FFF2-40B4-BE49-F238E27FC236}">
              <a16:creationId xmlns:a16="http://schemas.microsoft.com/office/drawing/2014/main" id="{00000000-0008-0000-0A00-0000E7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505700" y="7137400"/>
          <a:ext cx="91440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33</xdr:row>
      <xdr:rowOff>177800</xdr:rowOff>
    </xdr:from>
    <xdr:to>
      <xdr:col>6</xdr:col>
      <xdr:colOff>3175</xdr:colOff>
      <xdr:row>34</xdr:row>
      <xdr:rowOff>406400</xdr:rowOff>
    </xdr:to>
    <xdr:pic>
      <xdr:nvPicPr>
        <xdr:cNvPr id="389352" name="Рисунок 1">
          <a:extLst>
            <a:ext uri="{FF2B5EF4-FFF2-40B4-BE49-F238E27FC236}">
              <a16:creationId xmlns:a16="http://schemas.microsoft.com/office/drawing/2014/main" id="{00000000-0008-0000-0A00-0000E8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391400" y="8763000"/>
          <a:ext cx="1193800" cy="812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279400</xdr:colOff>
      <xdr:row>12</xdr:row>
      <xdr:rowOff>139700</xdr:rowOff>
    </xdr:from>
    <xdr:to>
      <xdr:col>5</xdr:col>
      <xdr:colOff>1016000</xdr:colOff>
      <xdr:row>12</xdr:row>
      <xdr:rowOff>711200</xdr:rowOff>
    </xdr:to>
    <xdr:pic>
      <xdr:nvPicPr>
        <xdr:cNvPr id="389353" name="shape63">
          <a:extLst>
            <a:ext uri="{FF2B5EF4-FFF2-40B4-BE49-F238E27FC236}">
              <a16:creationId xmlns:a16="http://schemas.microsoft.com/office/drawing/2014/main" id="{00000000-0008-0000-0A00-0000E9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632700" y="4597400"/>
          <a:ext cx="736600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127000</xdr:colOff>
      <xdr:row>11</xdr:row>
      <xdr:rowOff>38100</xdr:rowOff>
    </xdr:from>
    <xdr:to>
      <xdr:col>5</xdr:col>
      <xdr:colOff>1082675</xdr:colOff>
      <xdr:row>11</xdr:row>
      <xdr:rowOff>1054100</xdr:rowOff>
    </xdr:to>
    <xdr:pic>
      <xdr:nvPicPr>
        <xdr:cNvPr id="389354" name="Рисунок 1">
          <a:extLst>
            <a:ext uri="{FF2B5EF4-FFF2-40B4-BE49-F238E27FC236}">
              <a16:creationId xmlns:a16="http://schemas.microsoft.com/office/drawing/2014/main" id="{00000000-0008-0000-0A00-0000EAF0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480299" y="3403600"/>
          <a:ext cx="965200" cy="10160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476250</xdr:colOff>
      <xdr:row>0</xdr:row>
      <xdr:rowOff>266700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/>
      </xdr:nvSpPr>
      <xdr:spPr bwMode="auto">
        <a:xfrm>
          <a:off x="88074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 editAs="oneCell">
    <xdr:from>
      <xdr:col>5</xdr:col>
      <xdr:colOff>279400</xdr:colOff>
      <xdr:row>3</xdr:row>
      <xdr:rowOff>203200</xdr:rowOff>
    </xdr:from>
    <xdr:to>
      <xdr:col>5</xdr:col>
      <xdr:colOff>1003300</xdr:colOff>
      <xdr:row>3</xdr:row>
      <xdr:rowOff>927100</xdr:rowOff>
    </xdr:to>
    <xdr:pic>
      <xdr:nvPicPr>
        <xdr:cNvPr id="388365" name="shape59">
          <a:extLst>
            <a:ext uri="{FF2B5EF4-FFF2-40B4-BE49-F238E27FC236}">
              <a16:creationId xmlns:a16="http://schemas.microsoft.com/office/drawing/2014/main" id="{00000000-0008-0000-0B00-00000D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7366000" y="1841500"/>
          <a:ext cx="723900" cy="723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165100</xdr:rowOff>
    </xdr:from>
    <xdr:to>
      <xdr:col>6</xdr:col>
      <xdr:colOff>3175</xdr:colOff>
      <xdr:row>6</xdr:row>
      <xdr:rowOff>965200</xdr:rowOff>
    </xdr:to>
    <xdr:pic>
      <xdr:nvPicPr>
        <xdr:cNvPr id="388366" name="shape58">
          <a:extLst>
            <a:ext uri="{FF2B5EF4-FFF2-40B4-BE49-F238E27FC236}">
              <a16:creationId xmlns:a16="http://schemas.microsoft.com/office/drawing/2014/main" id="{00000000-0008-0000-0B00-00000E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124700" y="4318000"/>
          <a:ext cx="11938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177800</xdr:colOff>
      <xdr:row>4</xdr:row>
      <xdr:rowOff>292100</xdr:rowOff>
    </xdr:from>
    <xdr:to>
      <xdr:col>5</xdr:col>
      <xdr:colOff>1041400</xdr:colOff>
      <xdr:row>4</xdr:row>
      <xdr:rowOff>863600</xdr:rowOff>
    </xdr:to>
    <xdr:pic>
      <xdr:nvPicPr>
        <xdr:cNvPr id="388367" name="shape57">
          <a:extLst>
            <a:ext uri="{FF2B5EF4-FFF2-40B4-BE49-F238E27FC236}">
              <a16:creationId xmlns:a16="http://schemas.microsoft.com/office/drawing/2014/main" id="{00000000-0008-0000-0B00-00000F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7264400" y="3035300"/>
          <a:ext cx="863599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215900</xdr:colOff>
      <xdr:row>7</xdr:row>
      <xdr:rowOff>25400</xdr:rowOff>
    </xdr:from>
    <xdr:to>
      <xdr:col>5</xdr:col>
      <xdr:colOff>1054100</xdr:colOff>
      <xdr:row>9</xdr:row>
      <xdr:rowOff>50800</xdr:rowOff>
    </xdr:to>
    <xdr:pic>
      <xdr:nvPicPr>
        <xdr:cNvPr id="388368" name="shape54">
          <a:extLst>
            <a:ext uri="{FF2B5EF4-FFF2-40B4-BE49-F238E27FC236}">
              <a16:creationId xmlns:a16="http://schemas.microsoft.com/office/drawing/2014/main" id="{00000000-0008-0000-0B00-000010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7302500" y="5295899"/>
          <a:ext cx="8382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88369" name="Рисунок 2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B00-000011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228600</xdr:colOff>
      <xdr:row>0</xdr:row>
      <xdr:rowOff>38100</xdr:rowOff>
    </xdr:from>
    <xdr:to>
      <xdr:col>9</xdr:col>
      <xdr:colOff>692150</xdr:colOff>
      <xdr:row>0</xdr:row>
      <xdr:rowOff>647699</xdr:rowOff>
    </xdr:to>
    <xdr:pic>
      <xdr:nvPicPr>
        <xdr:cNvPr id="388370" name="Рисунок 2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B00-000012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9020175" y="38100"/>
          <a:ext cx="120650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304800</xdr:colOff>
      <xdr:row>15</xdr:row>
      <xdr:rowOff>50800</xdr:rowOff>
    </xdr:from>
    <xdr:to>
      <xdr:col>5</xdr:col>
      <xdr:colOff>927100</xdr:colOff>
      <xdr:row>15</xdr:row>
      <xdr:rowOff>495299</xdr:rowOff>
    </xdr:to>
    <xdr:pic>
      <xdr:nvPicPr>
        <xdr:cNvPr id="388371" name="Рисунок 1">
          <a:extLst>
            <a:ext uri="{FF2B5EF4-FFF2-40B4-BE49-F238E27FC236}">
              <a16:creationId xmlns:a16="http://schemas.microsoft.com/office/drawing/2014/main" id="{00000000-0008-0000-0B00-000013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391400" y="7150100"/>
          <a:ext cx="6223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203200</xdr:colOff>
      <xdr:row>10</xdr:row>
      <xdr:rowOff>25400</xdr:rowOff>
    </xdr:from>
    <xdr:to>
      <xdr:col>5</xdr:col>
      <xdr:colOff>1054100</xdr:colOff>
      <xdr:row>12</xdr:row>
      <xdr:rowOff>0</xdr:rowOff>
    </xdr:to>
    <xdr:pic>
      <xdr:nvPicPr>
        <xdr:cNvPr id="388373" name="shape56">
          <a:extLst>
            <a:ext uri="{FF2B5EF4-FFF2-40B4-BE49-F238E27FC236}">
              <a16:creationId xmlns:a16="http://schemas.microsoft.com/office/drawing/2014/main" id="{00000000-0008-0000-0B00-000015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289800" y="5981700"/>
          <a:ext cx="850900" cy="4317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203200</xdr:colOff>
      <xdr:row>13</xdr:row>
      <xdr:rowOff>0</xdr:rowOff>
    </xdr:from>
    <xdr:to>
      <xdr:col>5</xdr:col>
      <xdr:colOff>1054100</xdr:colOff>
      <xdr:row>14</xdr:row>
      <xdr:rowOff>177800</xdr:rowOff>
    </xdr:to>
    <xdr:pic>
      <xdr:nvPicPr>
        <xdr:cNvPr id="388374" name="shape55">
          <a:extLst>
            <a:ext uri="{FF2B5EF4-FFF2-40B4-BE49-F238E27FC236}">
              <a16:creationId xmlns:a16="http://schemas.microsoft.com/office/drawing/2014/main" id="{00000000-0008-0000-0B00-000016E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289800" y="6642100"/>
          <a:ext cx="850900" cy="4064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304800</xdr:colOff>
      <xdr:row>16</xdr:row>
      <xdr:rowOff>50800</xdr:rowOff>
    </xdr:from>
    <xdr:ext cx="622300" cy="444500"/>
    <xdr:pic>
      <xdr:nvPicPr>
        <xdr:cNvPr id="13" name="Рисунок 1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6496050" y="7204075"/>
          <a:ext cx="622300" cy="44450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476250</xdr:colOff>
      <xdr:row>0</xdr:row>
      <xdr:rowOff>266700</xdr:rowOff>
    </xdr:from>
    <xdr:ext cx="184731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SpPr txBox="1"/>
      </xdr:nvSpPr>
      <xdr:spPr bwMode="auto">
        <a:xfrm>
          <a:off x="88709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 editAs="oneCell"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38441" name="Рисунок 1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92A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215900</xdr:colOff>
      <xdr:row>0</xdr:row>
      <xdr:rowOff>12700</xdr:rowOff>
    </xdr:from>
    <xdr:to>
      <xdr:col>10</xdr:col>
      <xdr:colOff>3175</xdr:colOff>
      <xdr:row>0</xdr:row>
      <xdr:rowOff>622300</xdr:rowOff>
    </xdr:to>
    <xdr:pic>
      <xdr:nvPicPr>
        <xdr:cNvPr id="338442" name="Рисунок 1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C00-00000A2A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9074150" y="12700"/>
          <a:ext cx="122555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2251075</xdr:colOff>
      <xdr:row>4</xdr:row>
      <xdr:rowOff>304800</xdr:rowOff>
    </xdr:from>
    <xdr:to>
      <xdr:col>4</xdr:col>
      <xdr:colOff>2254389</xdr:colOff>
      <xdr:row>4</xdr:row>
      <xdr:rowOff>425924</xdr:rowOff>
    </xdr:to>
    <xdr:sp macro="" textlink="">
      <xdr:nvSpPr>
        <xdr:cNvPr id="13" name="shape150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SpPr/>
      </xdr:nvSpPr>
      <xdr:spPr bwMode="auto">
        <a:xfrm>
          <a:off x="5686425" y="2447925"/>
          <a:ext cx="3314" cy="13323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0</xdr:colOff>
      <xdr:row>3</xdr:row>
      <xdr:rowOff>355600</xdr:rowOff>
    </xdr:from>
    <xdr:to>
      <xdr:col>5</xdr:col>
      <xdr:colOff>1082675</xdr:colOff>
      <xdr:row>4</xdr:row>
      <xdr:rowOff>279400</xdr:rowOff>
    </xdr:to>
    <xdr:pic>
      <xdr:nvPicPr>
        <xdr:cNvPr id="338444" name="shape43">
          <a:extLst>
            <a:ext uri="{FF2B5EF4-FFF2-40B4-BE49-F238E27FC236}">
              <a16:creationId xmlns:a16="http://schemas.microsoft.com/office/drawing/2014/main" id="{00000000-0008-0000-0C00-00000C2A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7150100" y="1917700"/>
          <a:ext cx="1206500" cy="5461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76200</xdr:colOff>
      <xdr:row>4</xdr:row>
      <xdr:rowOff>63500</xdr:rowOff>
    </xdr:from>
    <xdr:to>
      <xdr:col>6</xdr:col>
      <xdr:colOff>3175</xdr:colOff>
      <xdr:row>9</xdr:row>
      <xdr:rowOff>177800</xdr:rowOff>
    </xdr:to>
    <xdr:pic>
      <xdr:nvPicPr>
        <xdr:cNvPr id="399378" name="shape35">
          <a:extLst>
            <a:ext uri="{FF2B5EF4-FFF2-40B4-BE49-F238E27FC236}">
              <a16:creationId xmlns:a16="http://schemas.microsoft.com/office/drawing/2014/main" id="{00000000-0008-0000-0D00-000012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7112000" y="1905000"/>
          <a:ext cx="1117600" cy="1130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20</xdr:row>
      <xdr:rowOff>139700</xdr:rowOff>
    </xdr:from>
    <xdr:to>
      <xdr:col>5</xdr:col>
      <xdr:colOff>1082675</xdr:colOff>
      <xdr:row>26</xdr:row>
      <xdr:rowOff>25400</xdr:rowOff>
    </xdr:to>
    <xdr:pic>
      <xdr:nvPicPr>
        <xdr:cNvPr id="399379" name="shape37">
          <a:extLst>
            <a:ext uri="{FF2B5EF4-FFF2-40B4-BE49-F238E27FC236}">
              <a16:creationId xmlns:a16="http://schemas.microsoft.com/office/drawing/2014/main" id="{00000000-0008-0000-0D00-000013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073900" y="6565900"/>
          <a:ext cx="1168400" cy="8001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476250</xdr:colOff>
      <xdr:row>0</xdr:row>
      <xdr:rowOff>266700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SpPr txBox="1"/>
      </xdr:nvSpPr>
      <xdr:spPr bwMode="auto">
        <a:xfrm>
          <a:off x="87566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99381" name="Рисунок 1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D00-000015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241300</xdr:colOff>
      <xdr:row>0</xdr:row>
      <xdr:rowOff>38100</xdr:rowOff>
    </xdr:from>
    <xdr:to>
      <xdr:col>10</xdr:col>
      <xdr:colOff>0</xdr:colOff>
      <xdr:row>0</xdr:row>
      <xdr:rowOff>647699</xdr:rowOff>
    </xdr:to>
    <xdr:pic>
      <xdr:nvPicPr>
        <xdr:cNvPr id="399382" name="Рисунок 1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D00-000016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8985250" y="38100"/>
          <a:ext cx="1196975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368300</xdr:colOff>
      <xdr:row>12</xdr:row>
      <xdr:rowOff>38100</xdr:rowOff>
    </xdr:from>
    <xdr:to>
      <xdr:col>5</xdr:col>
      <xdr:colOff>901700</xdr:colOff>
      <xdr:row>12</xdr:row>
      <xdr:rowOff>520700</xdr:rowOff>
    </xdr:to>
    <xdr:pic>
      <xdr:nvPicPr>
        <xdr:cNvPr id="399383" name="Рисунок 14">
          <a:extLst>
            <a:ext uri="{FF2B5EF4-FFF2-40B4-BE49-F238E27FC236}">
              <a16:creationId xmlns:a16="http://schemas.microsoft.com/office/drawing/2014/main" id="{00000000-0008-0000-0D00-000017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404100" y="3416300"/>
          <a:ext cx="5334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342900</xdr:colOff>
      <xdr:row>29</xdr:row>
      <xdr:rowOff>25400</xdr:rowOff>
    </xdr:from>
    <xdr:to>
      <xdr:col>5</xdr:col>
      <xdr:colOff>914400</xdr:colOff>
      <xdr:row>29</xdr:row>
      <xdr:rowOff>469900</xdr:rowOff>
    </xdr:to>
    <xdr:pic>
      <xdr:nvPicPr>
        <xdr:cNvPr id="399384" name="Рисунок 15">
          <a:extLst>
            <a:ext uri="{FF2B5EF4-FFF2-40B4-BE49-F238E27FC236}">
              <a16:creationId xmlns:a16="http://schemas.microsoft.com/office/drawing/2014/main" id="{00000000-0008-0000-0D00-000018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378700" y="7912100"/>
          <a:ext cx="571500" cy="44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2895600</xdr:colOff>
      <xdr:row>14</xdr:row>
      <xdr:rowOff>203200</xdr:rowOff>
    </xdr:from>
    <xdr:to>
      <xdr:col>6</xdr:col>
      <xdr:colOff>0</xdr:colOff>
      <xdr:row>15</xdr:row>
      <xdr:rowOff>431800</xdr:rowOff>
    </xdr:to>
    <xdr:pic>
      <xdr:nvPicPr>
        <xdr:cNvPr id="399385" name="shape36">
          <a:extLst>
            <a:ext uri="{FF2B5EF4-FFF2-40B4-BE49-F238E27FC236}">
              <a16:creationId xmlns:a16="http://schemas.microsoft.com/office/drawing/2014/main" id="{00000000-0008-0000-0D00-000019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035800" y="4406900"/>
          <a:ext cx="1219200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31</xdr:row>
      <xdr:rowOff>254000</xdr:rowOff>
    </xdr:from>
    <xdr:to>
      <xdr:col>5</xdr:col>
      <xdr:colOff>1082675</xdr:colOff>
      <xdr:row>32</xdr:row>
      <xdr:rowOff>419100</xdr:rowOff>
    </xdr:to>
    <xdr:pic>
      <xdr:nvPicPr>
        <xdr:cNvPr id="399386" name="shape36">
          <a:extLst>
            <a:ext uri="{FF2B5EF4-FFF2-40B4-BE49-F238E27FC236}">
              <a16:creationId xmlns:a16="http://schemas.microsoft.com/office/drawing/2014/main" id="{00000000-0008-0000-0D00-00001A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073900" y="8902700"/>
          <a:ext cx="1168400" cy="812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247649</xdr:colOff>
      <xdr:row>17</xdr:row>
      <xdr:rowOff>41275</xdr:rowOff>
    </xdr:from>
    <xdr:to>
      <xdr:col>5</xdr:col>
      <xdr:colOff>869950</xdr:colOff>
      <xdr:row>17</xdr:row>
      <xdr:rowOff>523875</xdr:rowOff>
    </xdr:to>
    <xdr:pic>
      <xdr:nvPicPr>
        <xdr:cNvPr id="399387" name="shape63">
          <a:extLst>
            <a:ext uri="{FF2B5EF4-FFF2-40B4-BE49-F238E27FC236}">
              <a16:creationId xmlns:a16="http://schemas.microsoft.com/office/drawing/2014/main" id="{00000000-0008-0000-0D00-00001B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391275" y="6642100"/>
          <a:ext cx="622300" cy="482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406400</xdr:colOff>
      <xdr:row>34</xdr:row>
      <xdr:rowOff>50800</xdr:rowOff>
    </xdr:from>
    <xdr:to>
      <xdr:col>5</xdr:col>
      <xdr:colOff>914400</xdr:colOff>
      <xdr:row>34</xdr:row>
      <xdr:rowOff>457200</xdr:rowOff>
    </xdr:to>
    <xdr:pic>
      <xdr:nvPicPr>
        <xdr:cNvPr id="399388" name="shape63">
          <a:extLst>
            <a:ext uri="{FF2B5EF4-FFF2-40B4-BE49-F238E27FC236}">
              <a16:creationId xmlns:a16="http://schemas.microsoft.com/office/drawing/2014/main" id="{00000000-0008-0000-0D00-00001C18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7442200" y="9994900"/>
          <a:ext cx="508000" cy="4064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368300</xdr:colOff>
      <xdr:row>16</xdr:row>
      <xdr:rowOff>38100</xdr:rowOff>
    </xdr:from>
    <xdr:ext cx="533400" cy="482600"/>
    <xdr:pic>
      <xdr:nvPicPr>
        <xdr:cNvPr id="14" name="Рисунок 14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511925" y="3981450"/>
          <a:ext cx="533400" cy="4826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5</xdr:col>
      <xdr:colOff>247649</xdr:colOff>
      <xdr:row>11</xdr:row>
      <xdr:rowOff>38100</xdr:rowOff>
    </xdr:from>
    <xdr:to>
      <xdr:col>5</xdr:col>
      <xdr:colOff>875592</xdr:colOff>
      <xdr:row>11</xdr:row>
      <xdr:rowOff>519726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6391275" y="3419475"/>
          <a:ext cx="627942" cy="481626"/>
        </a:xfrm>
        <a:prstGeom prst="rect">
          <a:avLst/>
        </a:prstGeom>
      </xdr:spPr>
    </xdr:pic>
    <xdr:clientData/>
  </xdr:twoCellAnchor>
  <xdr:oneCellAnchor>
    <xdr:from>
      <xdr:col>5</xdr:col>
      <xdr:colOff>247649</xdr:colOff>
      <xdr:row>28</xdr:row>
      <xdr:rowOff>41275</xdr:rowOff>
    </xdr:from>
    <xdr:ext cx="622300" cy="482600"/>
    <xdr:pic>
      <xdr:nvPicPr>
        <xdr:cNvPr id="17" name="shape63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391275" y="6642100"/>
          <a:ext cx="622300" cy="4826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342900</xdr:colOff>
      <xdr:row>33</xdr:row>
      <xdr:rowOff>25400</xdr:rowOff>
    </xdr:from>
    <xdr:ext cx="571500" cy="444500"/>
    <xdr:pic>
      <xdr:nvPicPr>
        <xdr:cNvPr id="18" name="Рисунок 15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486525" y="9721850"/>
          <a:ext cx="571500" cy="44450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127000</xdr:colOff>
      <xdr:row>9</xdr:row>
      <xdr:rowOff>165100</xdr:rowOff>
    </xdr:from>
    <xdr:to>
      <xdr:col>5</xdr:col>
      <xdr:colOff>1082675</xdr:colOff>
      <xdr:row>10</xdr:row>
      <xdr:rowOff>584200</xdr:rowOff>
    </xdr:to>
    <xdr:pic>
      <xdr:nvPicPr>
        <xdr:cNvPr id="390368" name="shape85">
          <a:extLst>
            <a:ext uri="{FF2B5EF4-FFF2-40B4-BE49-F238E27FC236}">
              <a16:creationId xmlns:a16="http://schemas.microsoft.com/office/drawing/2014/main" id="{00000000-0008-0000-0E00-0000E0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7251700" y="5346700"/>
          <a:ext cx="1003300" cy="1219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476250</xdr:colOff>
      <xdr:row>0</xdr:row>
      <xdr:rowOff>266700</xdr:rowOff>
    </xdr:from>
    <xdr:ext cx="184731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SpPr txBox="1"/>
      </xdr:nvSpPr>
      <xdr:spPr bwMode="auto">
        <a:xfrm>
          <a:off x="88455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 editAs="oneCell">
    <xdr:from>
      <xdr:col>5</xdr:col>
      <xdr:colOff>444500</xdr:colOff>
      <xdr:row>3</xdr:row>
      <xdr:rowOff>0</xdr:rowOff>
    </xdr:from>
    <xdr:to>
      <xdr:col>5</xdr:col>
      <xdr:colOff>876300</xdr:colOff>
      <xdr:row>5</xdr:row>
      <xdr:rowOff>63500</xdr:rowOff>
    </xdr:to>
    <xdr:pic>
      <xdr:nvPicPr>
        <xdr:cNvPr id="390370" name="shape84">
          <a:extLst>
            <a:ext uri="{FF2B5EF4-FFF2-40B4-BE49-F238E27FC236}">
              <a16:creationId xmlns:a16="http://schemas.microsoft.com/office/drawing/2014/main" id="{00000000-0008-0000-0E00-0000E2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7569200" y="1638300"/>
          <a:ext cx="431799" cy="1282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342900</xdr:colOff>
      <xdr:row>7</xdr:row>
      <xdr:rowOff>88900</xdr:rowOff>
    </xdr:from>
    <xdr:to>
      <xdr:col>5</xdr:col>
      <xdr:colOff>977900</xdr:colOff>
      <xdr:row>7</xdr:row>
      <xdr:rowOff>723900</xdr:rowOff>
    </xdr:to>
    <xdr:pic>
      <xdr:nvPicPr>
        <xdr:cNvPr id="390371" name="shape117">
          <a:extLst>
            <a:ext uri="{FF2B5EF4-FFF2-40B4-BE49-F238E27FC236}">
              <a16:creationId xmlns:a16="http://schemas.microsoft.com/office/drawing/2014/main" id="{00000000-0008-0000-0E00-0000E3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7467600" y="4165600"/>
          <a:ext cx="635000" cy="635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90372" name="Рисунок 2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E00-0000E4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254000</xdr:colOff>
      <xdr:row>0</xdr:row>
      <xdr:rowOff>12700</xdr:rowOff>
    </xdr:from>
    <xdr:to>
      <xdr:col>10</xdr:col>
      <xdr:colOff>12700</xdr:colOff>
      <xdr:row>0</xdr:row>
      <xdr:rowOff>622300</xdr:rowOff>
    </xdr:to>
    <xdr:pic>
      <xdr:nvPicPr>
        <xdr:cNvPr id="390373" name="Рисунок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E00-0000E5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9074150" y="12700"/>
          <a:ext cx="1196975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1838324</xdr:colOff>
      <xdr:row>10</xdr:row>
      <xdr:rowOff>333375</xdr:rowOff>
    </xdr:from>
    <xdr:to>
      <xdr:col>4</xdr:col>
      <xdr:colOff>2529859</xdr:colOff>
      <xdr:row>10</xdr:row>
      <xdr:rowOff>676161</xdr:rowOff>
    </xdr:to>
    <xdr:sp macro="" textlink="">
      <xdr:nvSpPr>
        <xdr:cNvPr id="24" name="shape150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SpPr/>
      </xdr:nvSpPr>
      <xdr:spPr bwMode="auto">
        <a:xfrm>
          <a:off x="5295899" y="6305550"/>
          <a:ext cx="795028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1838324</xdr:colOff>
      <xdr:row>4</xdr:row>
      <xdr:rowOff>120650</xdr:rowOff>
    </xdr:from>
    <xdr:to>
      <xdr:col>4</xdr:col>
      <xdr:colOff>2532876</xdr:colOff>
      <xdr:row>5</xdr:row>
      <xdr:rowOff>38142</xdr:rowOff>
    </xdr:to>
    <xdr:sp macro="" textlink="">
      <xdr:nvSpPr>
        <xdr:cNvPr id="27" name="shape150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SpPr/>
      </xdr:nvSpPr>
      <xdr:spPr bwMode="auto">
        <a:xfrm>
          <a:off x="5305425" y="2343150"/>
          <a:ext cx="806311" cy="52376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5</xdr:col>
      <xdr:colOff>165100</xdr:colOff>
      <xdr:row>11</xdr:row>
      <xdr:rowOff>101600</xdr:rowOff>
    </xdr:from>
    <xdr:to>
      <xdr:col>6</xdr:col>
      <xdr:colOff>3175</xdr:colOff>
      <xdr:row>12</xdr:row>
      <xdr:rowOff>520700</xdr:rowOff>
    </xdr:to>
    <xdr:pic>
      <xdr:nvPicPr>
        <xdr:cNvPr id="390376" name="shape85">
          <a:extLst>
            <a:ext uri="{FF2B5EF4-FFF2-40B4-BE49-F238E27FC236}">
              <a16:creationId xmlns:a16="http://schemas.microsoft.com/office/drawing/2014/main" id="{00000000-0008-0000-0E00-0000E8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289800" y="6883400"/>
          <a:ext cx="990600" cy="1219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1657350</xdr:colOff>
      <xdr:row>12</xdr:row>
      <xdr:rowOff>333375</xdr:rowOff>
    </xdr:from>
    <xdr:ext cx="1006196" cy="342785"/>
    <xdr:sp macro="" textlink="">
      <xdr:nvSpPr>
        <xdr:cNvPr id="17" name="shape150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SpPr/>
      </xdr:nvSpPr>
      <xdr:spPr bwMode="auto">
        <a:xfrm>
          <a:off x="5143500" y="7905750"/>
          <a:ext cx="1116776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5</xdr:col>
      <xdr:colOff>444500</xdr:colOff>
      <xdr:row>5</xdr:row>
      <xdr:rowOff>0</xdr:rowOff>
    </xdr:from>
    <xdr:to>
      <xdr:col>5</xdr:col>
      <xdr:colOff>850900</xdr:colOff>
      <xdr:row>6</xdr:row>
      <xdr:rowOff>609600</xdr:rowOff>
    </xdr:to>
    <xdr:pic>
      <xdr:nvPicPr>
        <xdr:cNvPr id="390378" name="shape84">
          <a:extLst>
            <a:ext uri="{FF2B5EF4-FFF2-40B4-BE49-F238E27FC236}">
              <a16:creationId xmlns:a16="http://schemas.microsoft.com/office/drawing/2014/main" id="{00000000-0008-0000-0E00-0000EAF4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7569200" y="2857500"/>
          <a:ext cx="406400" cy="1219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1692275</xdr:colOff>
      <xdr:row>6</xdr:row>
      <xdr:rowOff>171450</xdr:rowOff>
    </xdr:from>
    <xdr:ext cx="1104636" cy="533460"/>
    <xdr:sp macro="" textlink="">
      <xdr:nvSpPr>
        <xdr:cNvPr id="19" name="shape150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SpPr/>
      </xdr:nvSpPr>
      <xdr:spPr bwMode="auto">
        <a:xfrm>
          <a:off x="5181600" y="3619500"/>
          <a:ext cx="1042324" cy="53346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476250</xdr:colOff>
      <xdr:row>0</xdr:row>
      <xdr:rowOff>266700</xdr:rowOff>
    </xdr:from>
    <xdr:ext cx="184731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SpPr txBox="1"/>
      </xdr:nvSpPr>
      <xdr:spPr bwMode="auto">
        <a:xfrm>
          <a:off x="72453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84917" name="Рисунок 1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F00-000095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7</xdr:col>
      <xdr:colOff>228600</xdr:colOff>
      <xdr:row>0</xdr:row>
      <xdr:rowOff>25400</xdr:rowOff>
    </xdr:from>
    <xdr:to>
      <xdr:col>8</xdr:col>
      <xdr:colOff>692150</xdr:colOff>
      <xdr:row>0</xdr:row>
      <xdr:rowOff>635000</xdr:rowOff>
    </xdr:to>
    <xdr:pic>
      <xdr:nvPicPr>
        <xdr:cNvPr id="384918" name="Рисунок 1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F00-000096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8943975" y="25400"/>
          <a:ext cx="1206500" cy="6096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1460500</xdr:colOff>
      <xdr:row>58</xdr:row>
      <xdr:rowOff>346364</xdr:rowOff>
    </xdr:from>
    <xdr:ext cx="953972" cy="70387"/>
    <xdr:sp macro="" textlink="">
      <xdr:nvSpPr>
        <xdr:cNvPr id="7" name="shape150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SpPr/>
      </xdr:nvSpPr>
      <xdr:spPr bwMode="auto">
        <a:xfrm>
          <a:off x="4647045" y="3082637"/>
          <a:ext cx="953972" cy="7038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4</xdr:col>
      <xdr:colOff>279400</xdr:colOff>
      <xdr:row>63</xdr:row>
      <xdr:rowOff>38100</xdr:rowOff>
    </xdr:from>
    <xdr:to>
      <xdr:col>4</xdr:col>
      <xdr:colOff>1028700</xdr:colOff>
      <xdr:row>64</xdr:row>
      <xdr:rowOff>319809</xdr:rowOff>
    </xdr:to>
    <xdr:pic>
      <xdr:nvPicPr>
        <xdr:cNvPr id="384921" name="Рисунок 2">
          <a:extLst>
            <a:ext uri="{FF2B5EF4-FFF2-40B4-BE49-F238E27FC236}">
              <a16:creationId xmlns:a16="http://schemas.microsoft.com/office/drawing/2014/main" id="{00000000-0008-0000-0F00-000099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803900" y="8623300"/>
          <a:ext cx="749300" cy="812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19050</xdr:colOff>
      <xdr:row>88</xdr:row>
      <xdr:rowOff>63500</xdr:rowOff>
    </xdr:from>
    <xdr:to>
      <xdr:col>4</xdr:col>
      <xdr:colOff>1063625</xdr:colOff>
      <xdr:row>90</xdr:row>
      <xdr:rowOff>171450</xdr:rowOff>
    </xdr:to>
    <xdr:pic>
      <xdr:nvPicPr>
        <xdr:cNvPr id="384922" name="Рисунок 30">
          <a:extLst>
            <a:ext uri="{FF2B5EF4-FFF2-40B4-BE49-F238E27FC236}">
              <a16:creationId xmlns:a16="http://schemas.microsoft.com/office/drawing/2014/main" id="{00000000-0008-0000-0F00-00009A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505450" y="44659550"/>
          <a:ext cx="1044575" cy="717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31750</xdr:colOff>
      <xdr:row>84</xdr:row>
      <xdr:rowOff>142875</xdr:rowOff>
    </xdr:from>
    <xdr:to>
      <xdr:col>4</xdr:col>
      <xdr:colOff>1063625</xdr:colOff>
      <xdr:row>86</xdr:row>
      <xdr:rowOff>295274</xdr:rowOff>
    </xdr:to>
    <xdr:pic>
      <xdr:nvPicPr>
        <xdr:cNvPr id="384923" name="Рисунок 31">
          <a:extLst>
            <a:ext uri="{FF2B5EF4-FFF2-40B4-BE49-F238E27FC236}">
              <a16:creationId xmlns:a16="http://schemas.microsoft.com/office/drawing/2014/main" id="{00000000-0008-0000-0F00-00009B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518150" y="43519725"/>
          <a:ext cx="1031875" cy="762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38100</xdr:colOff>
      <xdr:row>81</xdr:row>
      <xdr:rowOff>130174</xdr:rowOff>
    </xdr:from>
    <xdr:to>
      <xdr:col>4</xdr:col>
      <xdr:colOff>1044575</xdr:colOff>
      <xdr:row>84</xdr:row>
      <xdr:rowOff>114299</xdr:rowOff>
    </xdr:to>
    <xdr:pic>
      <xdr:nvPicPr>
        <xdr:cNvPr id="384924" name="Рисунок 32">
          <a:extLst>
            <a:ext uri="{FF2B5EF4-FFF2-40B4-BE49-F238E27FC236}">
              <a16:creationId xmlns:a16="http://schemas.microsoft.com/office/drawing/2014/main" id="{00000000-0008-0000-0F00-00009C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524500" y="42592624"/>
          <a:ext cx="1006474" cy="898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19050</xdr:colOff>
      <xdr:row>91</xdr:row>
      <xdr:rowOff>69848</xdr:rowOff>
    </xdr:from>
    <xdr:to>
      <xdr:col>4</xdr:col>
      <xdr:colOff>1063625</xdr:colOff>
      <xdr:row>93</xdr:row>
      <xdr:rowOff>238124</xdr:rowOff>
    </xdr:to>
    <xdr:pic>
      <xdr:nvPicPr>
        <xdr:cNvPr id="384925" name="Рисунок 33">
          <a:extLst>
            <a:ext uri="{FF2B5EF4-FFF2-40B4-BE49-F238E27FC236}">
              <a16:creationId xmlns:a16="http://schemas.microsoft.com/office/drawing/2014/main" id="{00000000-0008-0000-0F00-00009D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505450" y="45580299"/>
          <a:ext cx="1044575" cy="777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152401</xdr:colOff>
      <xdr:row>96</xdr:row>
      <xdr:rowOff>41275</xdr:rowOff>
    </xdr:from>
    <xdr:to>
      <xdr:col>4</xdr:col>
      <xdr:colOff>1487805</xdr:colOff>
      <xdr:row>97</xdr:row>
      <xdr:rowOff>1323975</xdr:rowOff>
    </xdr:to>
    <xdr:pic>
      <xdr:nvPicPr>
        <xdr:cNvPr id="384926" name="Рисунок 35">
          <a:extLst>
            <a:ext uri="{FF2B5EF4-FFF2-40B4-BE49-F238E27FC236}">
              <a16:creationId xmlns:a16="http://schemas.microsoft.com/office/drawing/2014/main" id="{00000000-0008-0000-0F00-00009E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638801" y="47094775"/>
          <a:ext cx="1335404" cy="2378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38100</xdr:colOff>
      <xdr:row>99</xdr:row>
      <xdr:rowOff>828675</xdr:rowOff>
    </xdr:from>
    <xdr:to>
      <xdr:col>4</xdr:col>
      <xdr:colOff>1490310</xdr:colOff>
      <xdr:row>99</xdr:row>
      <xdr:rowOff>1676400</xdr:rowOff>
    </xdr:to>
    <xdr:pic>
      <xdr:nvPicPr>
        <xdr:cNvPr id="384927" name="Рисунок 1">
          <a:extLst>
            <a:ext uri="{FF2B5EF4-FFF2-40B4-BE49-F238E27FC236}">
              <a16:creationId xmlns:a16="http://schemas.microsoft.com/office/drawing/2014/main" id="{00000000-0008-0000-0F00-00009F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5524500" y="45605700"/>
          <a:ext cx="1452210" cy="847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76200</xdr:colOff>
      <xdr:row>59</xdr:row>
      <xdr:rowOff>50800</xdr:rowOff>
    </xdr:from>
    <xdr:to>
      <xdr:col>4</xdr:col>
      <xdr:colOff>1082386</xdr:colOff>
      <xdr:row>60</xdr:row>
      <xdr:rowOff>133927</xdr:rowOff>
    </xdr:to>
    <xdr:pic>
      <xdr:nvPicPr>
        <xdr:cNvPr id="384928" name="Рисунок 1">
          <a:extLst>
            <a:ext uri="{FF2B5EF4-FFF2-40B4-BE49-F238E27FC236}">
              <a16:creationId xmlns:a16="http://schemas.microsoft.com/office/drawing/2014/main" id="{00000000-0008-0000-0F00-0000A0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5600700" y="7099300"/>
          <a:ext cx="1104900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101600</xdr:colOff>
      <xdr:row>69</xdr:row>
      <xdr:rowOff>266700</xdr:rowOff>
    </xdr:from>
    <xdr:to>
      <xdr:col>4</xdr:col>
      <xdr:colOff>1082675</xdr:colOff>
      <xdr:row>70</xdr:row>
      <xdr:rowOff>530222</xdr:rowOff>
    </xdr:to>
    <xdr:pic>
      <xdr:nvPicPr>
        <xdr:cNvPr id="384929" name="Рисунок 2">
          <a:extLst>
            <a:ext uri="{FF2B5EF4-FFF2-40B4-BE49-F238E27FC236}">
              <a16:creationId xmlns:a16="http://schemas.microsoft.com/office/drawing/2014/main" id="{00000000-0008-0000-0F00-0000A1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5626100" y="12484100"/>
          <a:ext cx="1066800" cy="927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50800</xdr:colOff>
      <xdr:row>72</xdr:row>
      <xdr:rowOff>254000</xdr:rowOff>
    </xdr:from>
    <xdr:to>
      <xdr:col>4</xdr:col>
      <xdr:colOff>1082675</xdr:colOff>
      <xdr:row>73</xdr:row>
      <xdr:rowOff>425738</xdr:rowOff>
    </xdr:to>
    <xdr:pic>
      <xdr:nvPicPr>
        <xdr:cNvPr id="384930" name="Рисунок 3">
          <a:extLst>
            <a:ext uri="{FF2B5EF4-FFF2-40B4-BE49-F238E27FC236}">
              <a16:creationId xmlns:a16="http://schemas.microsoft.com/office/drawing/2014/main" id="{00000000-0008-0000-0F00-0000A2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5575300" y="13830300"/>
          <a:ext cx="1155699" cy="927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342900</xdr:colOff>
      <xdr:row>77</xdr:row>
      <xdr:rowOff>396875</xdr:rowOff>
    </xdr:from>
    <xdr:to>
      <xdr:col>4</xdr:col>
      <xdr:colOff>1133567</xdr:colOff>
      <xdr:row>79</xdr:row>
      <xdr:rowOff>9525</xdr:rowOff>
    </xdr:to>
    <xdr:pic>
      <xdr:nvPicPr>
        <xdr:cNvPr id="384931" name="Рисунок 1">
          <a:extLst>
            <a:ext uri="{FF2B5EF4-FFF2-40B4-BE49-F238E27FC236}">
              <a16:creationId xmlns:a16="http://schemas.microsoft.com/office/drawing/2014/main" id="{00000000-0008-0000-0F00-0000A3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5829300" y="35429825"/>
          <a:ext cx="790667" cy="860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352424</xdr:colOff>
      <xdr:row>79</xdr:row>
      <xdr:rowOff>9525</xdr:rowOff>
    </xdr:from>
    <xdr:to>
      <xdr:col>4</xdr:col>
      <xdr:colOff>1119754</xdr:colOff>
      <xdr:row>80</xdr:row>
      <xdr:rowOff>6064</xdr:rowOff>
    </xdr:to>
    <xdr:pic>
      <xdr:nvPicPr>
        <xdr:cNvPr id="384932" name="Рисунок 2">
          <a:extLst>
            <a:ext uri="{FF2B5EF4-FFF2-40B4-BE49-F238E27FC236}">
              <a16:creationId xmlns:a16="http://schemas.microsoft.com/office/drawing/2014/main" id="{00000000-0008-0000-0F00-0000A4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5838825" y="36290250"/>
          <a:ext cx="767330" cy="825214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1616075</xdr:colOff>
      <xdr:row>69</xdr:row>
      <xdr:rowOff>228600</xdr:rowOff>
    </xdr:from>
    <xdr:ext cx="1001066" cy="342785"/>
    <xdr:sp macro="" textlink="">
      <xdr:nvSpPr>
        <xdr:cNvPr id="57" name="shape150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SpPr/>
      </xdr:nvSpPr>
      <xdr:spPr bwMode="auto">
        <a:xfrm>
          <a:off x="3733800" y="12496800"/>
          <a:ext cx="1119632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1666875</xdr:colOff>
      <xdr:row>72</xdr:row>
      <xdr:rowOff>381000</xdr:rowOff>
    </xdr:from>
    <xdr:ext cx="1025030" cy="342785"/>
    <xdr:sp macro="" textlink="">
      <xdr:nvSpPr>
        <xdr:cNvPr id="58" name="shape150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SpPr/>
      </xdr:nvSpPr>
      <xdr:spPr bwMode="auto">
        <a:xfrm>
          <a:off x="3765550" y="14020799"/>
          <a:ext cx="936608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1263649</xdr:colOff>
      <xdr:row>75</xdr:row>
      <xdr:rowOff>438150</xdr:rowOff>
    </xdr:from>
    <xdr:ext cx="1575820" cy="342785"/>
    <xdr:sp macro="" textlink="">
      <xdr:nvSpPr>
        <xdr:cNvPr id="59" name="shape150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SpPr/>
      </xdr:nvSpPr>
      <xdr:spPr bwMode="auto">
        <a:xfrm>
          <a:off x="3406775" y="15478125"/>
          <a:ext cx="1528663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1266824</xdr:colOff>
      <xdr:row>79</xdr:row>
      <xdr:rowOff>314324</xdr:rowOff>
    </xdr:from>
    <xdr:ext cx="1342694" cy="342785"/>
    <xdr:sp macro="" textlink="">
      <xdr:nvSpPr>
        <xdr:cNvPr id="60" name="shape150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SpPr/>
      </xdr:nvSpPr>
      <xdr:spPr bwMode="auto">
        <a:xfrm>
          <a:off x="3419475" y="17649825"/>
          <a:ext cx="1418392" cy="3427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4</xdr:col>
      <xdr:colOff>155575</xdr:colOff>
      <xdr:row>66</xdr:row>
      <xdr:rowOff>323849</xdr:rowOff>
    </xdr:from>
    <xdr:to>
      <xdr:col>4</xdr:col>
      <xdr:colOff>1424517</xdr:colOff>
      <xdr:row>68</xdr:row>
      <xdr:rowOff>257175</xdr:rowOff>
    </xdr:to>
    <xdr:pic>
      <xdr:nvPicPr>
        <xdr:cNvPr id="384942" name="Рисунок 1">
          <a:extLst>
            <a:ext uri="{FF2B5EF4-FFF2-40B4-BE49-F238E27FC236}">
              <a16:creationId xmlns:a16="http://schemas.microsoft.com/office/drawing/2014/main" id="{00000000-0008-0000-0F00-0000AE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5641975" y="30108525"/>
          <a:ext cx="1268942" cy="1057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127000</xdr:colOff>
      <xdr:row>100</xdr:row>
      <xdr:rowOff>228600</xdr:rowOff>
    </xdr:from>
    <xdr:to>
      <xdr:col>4</xdr:col>
      <xdr:colOff>1082386</xdr:colOff>
      <xdr:row>100</xdr:row>
      <xdr:rowOff>863600</xdr:rowOff>
    </xdr:to>
    <xdr:pic>
      <xdr:nvPicPr>
        <xdr:cNvPr id="384943" name="Рисунок 65">
          <a:extLst>
            <a:ext uri="{FF2B5EF4-FFF2-40B4-BE49-F238E27FC236}">
              <a16:creationId xmlns:a16="http://schemas.microsoft.com/office/drawing/2014/main" id="{00000000-0008-0000-0F00-0000AF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651500" y="29946600"/>
          <a:ext cx="977900" cy="63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114300</xdr:colOff>
      <xdr:row>75</xdr:row>
      <xdr:rowOff>266700</xdr:rowOff>
    </xdr:from>
    <xdr:to>
      <xdr:col>4</xdr:col>
      <xdr:colOff>1082675</xdr:colOff>
      <xdr:row>77</xdr:row>
      <xdr:rowOff>177221</xdr:rowOff>
    </xdr:to>
    <xdr:pic>
      <xdr:nvPicPr>
        <xdr:cNvPr id="384944" name="Рисунок 2">
          <a:extLst>
            <a:ext uri="{FF2B5EF4-FFF2-40B4-BE49-F238E27FC236}">
              <a16:creationId xmlns:a16="http://schemas.microsoft.com/office/drawing/2014/main" id="{00000000-0008-0000-0F00-0000B0D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5638800" y="15240000"/>
          <a:ext cx="1054100" cy="965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1552575</xdr:colOff>
      <xdr:row>66</xdr:row>
      <xdr:rowOff>333375</xdr:rowOff>
    </xdr:from>
    <xdr:ext cx="1279888" cy="365937"/>
    <xdr:sp macro="" textlink="">
      <xdr:nvSpPr>
        <xdr:cNvPr id="33" name="shape150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SpPr/>
      </xdr:nvSpPr>
      <xdr:spPr bwMode="auto">
        <a:xfrm>
          <a:off x="3848100" y="11268075"/>
          <a:ext cx="1279888" cy="36593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3</xdr:col>
      <xdr:colOff>2130137</xdr:colOff>
      <xdr:row>11</xdr:row>
      <xdr:rowOff>374071</xdr:rowOff>
    </xdr:from>
    <xdr:to>
      <xdr:col>5</xdr:col>
      <xdr:colOff>277091</xdr:colOff>
      <xdr:row>16</xdr:row>
      <xdr:rowOff>164521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5316682" y="2166503"/>
          <a:ext cx="2095500" cy="2474769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11</xdr:row>
      <xdr:rowOff>19050</xdr:rowOff>
    </xdr:from>
    <xdr:to>
      <xdr:col>3</xdr:col>
      <xdr:colOff>363607</xdr:colOff>
      <xdr:row>11</xdr:row>
      <xdr:rowOff>19050</xdr:rowOff>
    </xdr:to>
    <xdr:sp macro="" textlink="">
      <xdr:nvSpPr>
        <xdr:cNvPr id="71" name="shape124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SpPr/>
      </xdr:nvSpPr>
      <xdr:spPr bwMode="auto">
        <a:xfrm>
          <a:off x="3876675" y="182880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1181099</xdr:colOff>
      <xdr:row>11</xdr:row>
      <xdr:rowOff>19050</xdr:rowOff>
    </xdr:from>
    <xdr:to>
      <xdr:col>3</xdr:col>
      <xdr:colOff>1256632</xdr:colOff>
      <xdr:row>11</xdr:row>
      <xdr:rowOff>19050</xdr:rowOff>
    </xdr:to>
    <xdr:sp macro="" textlink="">
      <xdr:nvSpPr>
        <xdr:cNvPr id="72" name="shape150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SpPr/>
      </xdr:nvSpPr>
      <xdr:spPr bwMode="auto">
        <a:xfrm>
          <a:off x="4695825" y="182880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oneCellAnchor>
    <xdr:from>
      <xdr:col>3</xdr:col>
      <xdr:colOff>342900</xdr:colOff>
      <xdr:row>17</xdr:row>
      <xdr:rowOff>466725</xdr:rowOff>
    </xdr:from>
    <xdr:ext cx="1657" cy="304686"/>
    <xdr:sp macro="" textlink="">
      <xdr:nvSpPr>
        <xdr:cNvPr id="73" name="shape124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SpPr/>
      </xdr:nvSpPr>
      <xdr:spPr bwMode="auto">
        <a:xfrm>
          <a:off x="3533775" y="5457825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17</xdr:row>
      <xdr:rowOff>476250</xdr:rowOff>
    </xdr:from>
    <xdr:ext cx="75533" cy="346383"/>
    <xdr:sp macro="" textlink="">
      <xdr:nvSpPr>
        <xdr:cNvPr id="74" name="shape150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SpPr/>
      </xdr:nvSpPr>
      <xdr:spPr bwMode="auto">
        <a:xfrm>
          <a:off x="4371975" y="546735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3</xdr:col>
      <xdr:colOff>2277341</xdr:colOff>
      <xdr:row>18</xdr:row>
      <xdr:rowOff>246711</xdr:rowOff>
    </xdr:from>
    <xdr:to>
      <xdr:col>5</xdr:col>
      <xdr:colOff>164523</xdr:colOff>
      <xdr:row>22</xdr:row>
      <xdr:rowOff>352426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463886" y="5797187"/>
          <a:ext cx="1835728" cy="2253170"/>
        </a:xfrm>
        <a:prstGeom prst="rect">
          <a:avLst/>
        </a:prstGeom>
      </xdr:spPr>
    </xdr:pic>
    <xdr:clientData/>
  </xdr:twoCellAnchor>
  <xdr:oneCellAnchor>
    <xdr:from>
      <xdr:col>3</xdr:col>
      <xdr:colOff>352424</xdr:colOff>
      <xdr:row>31</xdr:row>
      <xdr:rowOff>476250</xdr:rowOff>
    </xdr:from>
    <xdr:ext cx="1657" cy="304686"/>
    <xdr:sp macro="" textlink="">
      <xdr:nvSpPr>
        <xdr:cNvPr id="76" name="shape12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SpPr/>
      </xdr:nvSpPr>
      <xdr:spPr bwMode="auto">
        <a:xfrm>
          <a:off x="3543300" y="1293495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31</xdr:row>
      <xdr:rowOff>476250</xdr:rowOff>
    </xdr:from>
    <xdr:ext cx="75533" cy="346383"/>
    <xdr:sp macro="" textlink="">
      <xdr:nvSpPr>
        <xdr:cNvPr id="77" name="shape150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SpPr/>
      </xdr:nvSpPr>
      <xdr:spPr bwMode="auto">
        <a:xfrm>
          <a:off x="4371975" y="1293495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2486025</xdr:colOff>
      <xdr:row>33</xdr:row>
      <xdr:rowOff>257175</xdr:rowOff>
    </xdr:from>
    <xdr:ext cx="1695450" cy="1695450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6000750" y="13801725"/>
          <a:ext cx="1695450" cy="1695450"/>
        </a:xfrm>
        <a:prstGeom prst="rect">
          <a:avLst/>
        </a:prstGeom>
      </xdr:spPr>
    </xdr:pic>
    <xdr:clientData/>
  </xdr:oneCellAnchor>
  <xdr:oneCellAnchor>
    <xdr:from>
      <xdr:col>3</xdr:col>
      <xdr:colOff>1982935</xdr:colOff>
      <xdr:row>26</xdr:row>
      <xdr:rowOff>259093</xdr:rowOff>
    </xdr:from>
    <xdr:ext cx="2197552" cy="2057215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5169481" y="10104479"/>
          <a:ext cx="2197552" cy="2057215"/>
        </a:xfrm>
        <a:prstGeom prst="rect">
          <a:avLst/>
        </a:prstGeom>
      </xdr:spPr>
    </xdr:pic>
    <xdr:clientData/>
  </xdr:oneCellAnchor>
  <xdr:oneCellAnchor>
    <xdr:from>
      <xdr:col>3</xdr:col>
      <xdr:colOff>352424</xdr:colOff>
      <xdr:row>24</xdr:row>
      <xdr:rowOff>476250</xdr:rowOff>
    </xdr:from>
    <xdr:ext cx="1657" cy="304686"/>
    <xdr:sp macro="" textlink="">
      <xdr:nvSpPr>
        <xdr:cNvPr id="80" name="shape124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SpPr/>
      </xdr:nvSpPr>
      <xdr:spPr bwMode="auto">
        <a:xfrm>
          <a:off x="3543300" y="920115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24</xdr:row>
      <xdr:rowOff>476250</xdr:rowOff>
    </xdr:from>
    <xdr:ext cx="75533" cy="346383"/>
    <xdr:sp macro="" textlink="">
      <xdr:nvSpPr>
        <xdr:cNvPr id="81" name="shape150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SpPr/>
      </xdr:nvSpPr>
      <xdr:spPr bwMode="auto">
        <a:xfrm>
          <a:off x="4371975" y="920115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342900</xdr:colOff>
      <xdr:row>45</xdr:row>
      <xdr:rowOff>476250</xdr:rowOff>
    </xdr:from>
    <xdr:ext cx="1657" cy="304686"/>
    <xdr:sp macro="" textlink="">
      <xdr:nvSpPr>
        <xdr:cNvPr id="82" name="shape124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SpPr/>
      </xdr:nvSpPr>
      <xdr:spPr bwMode="auto">
        <a:xfrm>
          <a:off x="3533775" y="2040255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45</xdr:row>
      <xdr:rowOff>466725</xdr:rowOff>
    </xdr:from>
    <xdr:ext cx="75533" cy="346383"/>
    <xdr:sp macro="" textlink="">
      <xdr:nvSpPr>
        <xdr:cNvPr id="83" name="shape150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SpPr/>
      </xdr:nvSpPr>
      <xdr:spPr bwMode="auto">
        <a:xfrm>
          <a:off x="4371975" y="20393025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oneCellAnchor>
    <xdr:from>
      <xdr:col>3</xdr:col>
      <xdr:colOff>2486025</xdr:colOff>
      <xdr:row>47</xdr:row>
      <xdr:rowOff>257175</xdr:rowOff>
    </xdr:from>
    <xdr:ext cx="1695450" cy="1695450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6000750" y="21269325"/>
          <a:ext cx="1695450" cy="1695450"/>
        </a:xfrm>
        <a:prstGeom prst="rect">
          <a:avLst/>
        </a:prstGeom>
      </xdr:spPr>
    </xdr:pic>
    <xdr:clientData/>
  </xdr:oneCellAnchor>
  <xdr:oneCellAnchor>
    <xdr:from>
      <xdr:col>3</xdr:col>
      <xdr:colOff>1912795</xdr:colOff>
      <xdr:row>39</xdr:row>
      <xdr:rowOff>304800</xdr:rowOff>
    </xdr:from>
    <xdr:ext cx="2328304" cy="2600325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5099341" y="17129414"/>
          <a:ext cx="2328305" cy="2600325"/>
        </a:xfrm>
        <a:prstGeom prst="rect">
          <a:avLst/>
        </a:prstGeom>
      </xdr:spPr>
    </xdr:pic>
    <xdr:clientData/>
  </xdr:oneCellAnchor>
  <xdr:oneCellAnchor>
    <xdr:from>
      <xdr:col>3</xdr:col>
      <xdr:colOff>333375</xdr:colOff>
      <xdr:row>38</xdr:row>
      <xdr:rowOff>476250</xdr:rowOff>
    </xdr:from>
    <xdr:ext cx="1657" cy="304686"/>
    <xdr:sp macro="" textlink="">
      <xdr:nvSpPr>
        <xdr:cNvPr id="86" name="shape124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SpPr/>
      </xdr:nvSpPr>
      <xdr:spPr bwMode="auto">
        <a:xfrm>
          <a:off x="3524250" y="16668750"/>
          <a:ext cx="1657" cy="3046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oneCellAnchor>
  <xdr:oneCellAnchor>
    <xdr:from>
      <xdr:col>3</xdr:col>
      <xdr:colOff>1181099</xdr:colOff>
      <xdr:row>38</xdr:row>
      <xdr:rowOff>476250</xdr:rowOff>
    </xdr:from>
    <xdr:ext cx="75533" cy="346383"/>
    <xdr:sp macro="" textlink="">
      <xdr:nvSpPr>
        <xdr:cNvPr id="87" name="shape150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SpPr/>
      </xdr:nvSpPr>
      <xdr:spPr bwMode="auto">
        <a:xfrm>
          <a:off x="4371975" y="16668750"/>
          <a:ext cx="75533" cy="3463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3</xdr:col>
      <xdr:colOff>333375</xdr:colOff>
      <xdr:row>53</xdr:row>
      <xdr:rowOff>352424</xdr:rowOff>
    </xdr:from>
    <xdr:to>
      <xdr:col>3</xdr:col>
      <xdr:colOff>335032</xdr:colOff>
      <xdr:row>54</xdr:row>
      <xdr:rowOff>152286</xdr:rowOff>
    </xdr:to>
    <xdr:sp macro="" textlink="">
      <xdr:nvSpPr>
        <xdr:cNvPr id="46" name="shape124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SpPr/>
      </xdr:nvSpPr>
      <xdr:spPr bwMode="auto">
        <a:xfrm>
          <a:off x="3848100" y="24545925"/>
          <a:ext cx="1657" cy="1522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en-US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NEW!!!</a:t>
          </a:r>
          <a:endParaRPr lang="ru-RU" sz="16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 scaled="1"/>
            </a:gradFill>
          </a:endParaRPr>
        </a:p>
      </xdr:txBody>
    </xdr:sp>
    <xdr:clientData/>
  </xdr:twoCellAnchor>
  <xdr:twoCellAnchor editAs="oneCell">
    <xdr:from>
      <xdr:col>3</xdr:col>
      <xdr:colOff>1143000</xdr:colOff>
      <xdr:row>53</xdr:row>
      <xdr:rowOff>352424</xdr:rowOff>
    </xdr:from>
    <xdr:to>
      <xdr:col>3</xdr:col>
      <xdr:colOff>1218533</xdr:colOff>
      <xdr:row>54</xdr:row>
      <xdr:rowOff>193983</xdr:rowOff>
    </xdr:to>
    <xdr:sp macro="" textlink="">
      <xdr:nvSpPr>
        <xdr:cNvPr id="47" name="shape150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SpPr/>
      </xdr:nvSpPr>
      <xdr:spPr bwMode="auto">
        <a:xfrm>
          <a:off x="4657725" y="24545925"/>
          <a:ext cx="75533" cy="19398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4</xdr:col>
      <xdr:colOff>28575</xdr:colOff>
      <xdr:row>54</xdr:row>
      <xdr:rowOff>1028700</xdr:rowOff>
    </xdr:from>
    <xdr:to>
      <xdr:col>4</xdr:col>
      <xdr:colOff>1619250</xdr:colOff>
      <xdr:row>56</xdr:row>
      <xdr:rowOff>180975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534025" y="25555575"/>
          <a:ext cx="1590675" cy="159067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1717039</xdr:colOff>
      <xdr:row>4</xdr:row>
      <xdr:rowOff>253931</xdr:rowOff>
    </xdr:from>
    <xdr:to>
      <xdr:col>4</xdr:col>
      <xdr:colOff>2540</xdr:colOff>
      <xdr:row>7</xdr:row>
      <xdr:rowOff>219075</xdr:rowOff>
    </xdr:to>
    <xdr:pic>
      <xdr:nvPicPr>
        <xdr:cNvPr id="396600" name="shape92">
          <a:extLst>
            <a:ext uri="{FF2B5EF4-FFF2-40B4-BE49-F238E27FC236}">
              <a16:creationId xmlns:a16="http://schemas.microsoft.com/office/drawing/2014/main" id="{00000000-0008-0000-1000-000038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803015" y="2158932"/>
          <a:ext cx="1905000" cy="9081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</xdr:colOff>
      <xdr:row>45</xdr:row>
      <xdr:rowOff>25400</xdr:rowOff>
    </xdr:from>
    <xdr:to>
      <xdr:col>4</xdr:col>
      <xdr:colOff>289</xdr:colOff>
      <xdr:row>47</xdr:row>
      <xdr:rowOff>63500</xdr:rowOff>
    </xdr:to>
    <xdr:pic>
      <xdr:nvPicPr>
        <xdr:cNvPr id="396601" name="shape180">
          <a:extLst>
            <a:ext uri="{FF2B5EF4-FFF2-40B4-BE49-F238E27FC236}">
              <a16:creationId xmlns:a16="http://schemas.microsoft.com/office/drawing/2014/main" id="{00000000-0008-0000-1000-000039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5321300" y="15392400"/>
          <a:ext cx="1168400" cy="533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88900</xdr:colOff>
      <xdr:row>56</xdr:row>
      <xdr:rowOff>63500</xdr:rowOff>
    </xdr:from>
    <xdr:to>
      <xdr:col>4</xdr:col>
      <xdr:colOff>0</xdr:colOff>
      <xdr:row>56</xdr:row>
      <xdr:rowOff>469900</xdr:rowOff>
    </xdr:to>
    <xdr:pic>
      <xdr:nvPicPr>
        <xdr:cNvPr id="396602" name="Рисунок 21">
          <a:extLst>
            <a:ext uri="{FF2B5EF4-FFF2-40B4-BE49-F238E27FC236}">
              <a16:creationId xmlns:a16="http://schemas.microsoft.com/office/drawing/2014/main" id="{00000000-0008-0000-1000-00003A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5372100" y="19748500"/>
          <a:ext cx="1092200" cy="406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50800</xdr:colOff>
      <xdr:row>53</xdr:row>
      <xdr:rowOff>63500</xdr:rowOff>
    </xdr:from>
    <xdr:to>
      <xdr:col>4</xdr:col>
      <xdr:colOff>3175</xdr:colOff>
      <xdr:row>53</xdr:row>
      <xdr:rowOff>419100</xdr:rowOff>
    </xdr:to>
    <xdr:pic>
      <xdr:nvPicPr>
        <xdr:cNvPr id="396603" name="Рисунок 7" descr="rId2">
          <a:extLst>
            <a:ext uri="{FF2B5EF4-FFF2-40B4-BE49-F238E27FC236}">
              <a16:creationId xmlns:a16="http://schemas.microsoft.com/office/drawing/2014/main" id="{00000000-0008-0000-1000-00003B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334000" y="18415000"/>
          <a:ext cx="1181099" cy="355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76200</xdr:colOff>
      <xdr:row>52</xdr:row>
      <xdr:rowOff>63500</xdr:rowOff>
    </xdr:from>
    <xdr:to>
      <xdr:col>4</xdr:col>
      <xdr:colOff>0</xdr:colOff>
      <xdr:row>52</xdr:row>
      <xdr:rowOff>406400</xdr:rowOff>
    </xdr:to>
    <xdr:pic>
      <xdr:nvPicPr>
        <xdr:cNvPr id="396604" name="Рисунок 7" descr="rId2">
          <a:extLst>
            <a:ext uri="{FF2B5EF4-FFF2-40B4-BE49-F238E27FC236}">
              <a16:creationId xmlns:a16="http://schemas.microsoft.com/office/drawing/2014/main" id="{00000000-0008-0000-1000-00003C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359400" y="17970500"/>
          <a:ext cx="11684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292100</xdr:colOff>
      <xdr:row>57</xdr:row>
      <xdr:rowOff>25400</xdr:rowOff>
    </xdr:from>
    <xdr:to>
      <xdr:col>3</xdr:col>
      <xdr:colOff>952500</xdr:colOff>
      <xdr:row>57</xdr:row>
      <xdr:rowOff>406400</xdr:rowOff>
    </xdr:to>
    <xdr:pic>
      <xdr:nvPicPr>
        <xdr:cNvPr id="396605" name="Рисунок 13">
          <a:extLst>
            <a:ext uri="{FF2B5EF4-FFF2-40B4-BE49-F238E27FC236}">
              <a16:creationId xmlns:a16="http://schemas.microsoft.com/office/drawing/2014/main" id="{00000000-0008-0000-1000-00003D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575300" y="20294600"/>
          <a:ext cx="6604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342900</xdr:colOff>
      <xdr:row>59</xdr:row>
      <xdr:rowOff>25400</xdr:rowOff>
    </xdr:from>
    <xdr:to>
      <xdr:col>3</xdr:col>
      <xdr:colOff>901700</xdr:colOff>
      <xdr:row>59</xdr:row>
      <xdr:rowOff>393699</xdr:rowOff>
    </xdr:to>
    <xdr:pic>
      <xdr:nvPicPr>
        <xdr:cNvPr id="396606" name="Рисунок 14" descr="I коннектор для тейп-лайта (с монтажной иглой и термоусадочной трубкой)">
          <a:extLst>
            <a:ext uri="{FF2B5EF4-FFF2-40B4-BE49-F238E27FC236}">
              <a16:creationId xmlns:a16="http://schemas.microsoft.com/office/drawing/2014/main" id="{00000000-0008-0000-1000-00003E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626100" y="20739100"/>
          <a:ext cx="558800" cy="368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368300</xdr:colOff>
      <xdr:row>60</xdr:row>
      <xdr:rowOff>38100</xdr:rowOff>
    </xdr:from>
    <xdr:to>
      <xdr:col>3</xdr:col>
      <xdr:colOff>876300</xdr:colOff>
      <xdr:row>60</xdr:row>
      <xdr:rowOff>406400</xdr:rowOff>
    </xdr:to>
    <xdr:pic>
      <xdr:nvPicPr>
        <xdr:cNvPr id="396607" name="Picture 29">
          <a:extLst>
            <a:ext uri="{FF2B5EF4-FFF2-40B4-BE49-F238E27FC236}">
              <a16:creationId xmlns:a16="http://schemas.microsoft.com/office/drawing/2014/main" id="{00000000-0008-0000-1000-00003F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651500" y="21196300"/>
          <a:ext cx="508000" cy="368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355600</xdr:colOff>
      <xdr:row>61</xdr:row>
      <xdr:rowOff>63500</xdr:rowOff>
    </xdr:from>
    <xdr:to>
      <xdr:col>3</xdr:col>
      <xdr:colOff>876300</xdr:colOff>
      <xdr:row>61</xdr:row>
      <xdr:rowOff>381000</xdr:rowOff>
    </xdr:to>
    <xdr:pic>
      <xdr:nvPicPr>
        <xdr:cNvPr id="396608" name="Picture 30">
          <a:extLst>
            <a:ext uri="{FF2B5EF4-FFF2-40B4-BE49-F238E27FC236}">
              <a16:creationId xmlns:a16="http://schemas.microsoft.com/office/drawing/2014/main" id="{00000000-0008-0000-1000-000040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638800" y="21666200"/>
          <a:ext cx="520700" cy="317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355600</xdr:colOff>
      <xdr:row>63</xdr:row>
      <xdr:rowOff>38100</xdr:rowOff>
    </xdr:from>
    <xdr:to>
      <xdr:col>3</xdr:col>
      <xdr:colOff>863600</xdr:colOff>
      <xdr:row>63</xdr:row>
      <xdr:rowOff>406400</xdr:rowOff>
    </xdr:to>
    <xdr:pic>
      <xdr:nvPicPr>
        <xdr:cNvPr id="396609" name="Picture 25">
          <a:extLst>
            <a:ext uri="{FF2B5EF4-FFF2-40B4-BE49-F238E27FC236}">
              <a16:creationId xmlns:a16="http://schemas.microsoft.com/office/drawing/2014/main" id="{00000000-0008-0000-1000-000041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638800" y="22529800"/>
          <a:ext cx="508000" cy="368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342900</xdr:colOff>
      <xdr:row>62</xdr:row>
      <xdr:rowOff>63500</xdr:rowOff>
    </xdr:from>
    <xdr:to>
      <xdr:col>3</xdr:col>
      <xdr:colOff>901700</xdr:colOff>
      <xdr:row>62</xdr:row>
      <xdr:rowOff>406400</xdr:rowOff>
    </xdr:to>
    <xdr:pic>
      <xdr:nvPicPr>
        <xdr:cNvPr id="396610" name="Picture 31">
          <a:extLst>
            <a:ext uri="{FF2B5EF4-FFF2-40B4-BE49-F238E27FC236}">
              <a16:creationId xmlns:a16="http://schemas.microsoft.com/office/drawing/2014/main" id="{00000000-0008-0000-1000-000042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5626100" y="22110700"/>
          <a:ext cx="5588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406400</xdr:colOff>
      <xdr:row>64</xdr:row>
      <xdr:rowOff>88900</xdr:rowOff>
    </xdr:from>
    <xdr:to>
      <xdr:col>3</xdr:col>
      <xdr:colOff>914400</xdr:colOff>
      <xdr:row>64</xdr:row>
      <xdr:rowOff>469900</xdr:rowOff>
    </xdr:to>
    <xdr:pic>
      <xdr:nvPicPr>
        <xdr:cNvPr id="396611" name="Picture 27">
          <a:extLst>
            <a:ext uri="{FF2B5EF4-FFF2-40B4-BE49-F238E27FC236}">
              <a16:creationId xmlns:a16="http://schemas.microsoft.com/office/drawing/2014/main" id="{00000000-0008-0000-1000-000043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5689600" y="22999700"/>
          <a:ext cx="508000" cy="3810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SpPr txBox="1"/>
      </xdr:nvSpPr>
      <xdr:spPr bwMode="auto">
        <a:xfrm>
          <a:off x="70040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96613" name="Рисунок 3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1000-000045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190500</xdr:colOff>
      <xdr:row>0</xdr:row>
      <xdr:rowOff>0</xdr:rowOff>
    </xdr:from>
    <xdr:to>
      <xdr:col>7</xdr:col>
      <xdr:colOff>673100</xdr:colOff>
      <xdr:row>0</xdr:row>
      <xdr:rowOff>609600</xdr:rowOff>
    </xdr:to>
    <xdr:pic>
      <xdr:nvPicPr>
        <xdr:cNvPr id="396614" name="Рисунок 3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1000-000046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7412182" y="0"/>
          <a:ext cx="1088736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96982</xdr:colOff>
      <xdr:row>26</xdr:row>
      <xdr:rowOff>240144</xdr:rowOff>
    </xdr:from>
    <xdr:to>
      <xdr:col>3</xdr:col>
      <xdr:colOff>1065068</xdr:colOff>
      <xdr:row>28</xdr:row>
      <xdr:rowOff>280555</xdr:rowOff>
    </xdr:to>
    <xdr:pic>
      <xdr:nvPicPr>
        <xdr:cNvPr id="396615" name="Схема 38">
          <a:extLst>
            <a:ext uri="{FF2B5EF4-FFF2-40B4-BE49-F238E27FC236}">
              <a16:creationId xmlns:a16="http://schemas.microsoft.com/office/drawing/2014/main" id="{00000000-0008-0000-1000-0000470D0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4720937" y="8301759"/>
          <a:ext cx="968086" cy="104486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177800</xdr:colOff>
      <xdr:row>15</xdr:row>
      <xdr:rowOff>88900</xdr:rowOff>
    </xdr:from>
    <xdr:to>
      <xdr:col>4</xdr:col>
      <xdr:colOff>3175</xdr:colOff>
      <xdr:row>18</xdr:row>
      <xdr:rowOff>88900</xdr:rowOff>
    </xdr:to>
    <xdr:pic>
      <xdr:nvPicPr>
        <xdr:cNvPr id="396616" name="Рисунок 1">
          <a:extLst>
            <a:ext uri="{FF2B5EF4-FFF2-40B4-BE49-F238E27FC236}">
              <a16:creationId xmlns:a16="http://schemas.microsoft.com/office/drawing/2014/main" id="{00000000-0008-0000-1000-000048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2"/>
        <a:stretch/>
      </xdr:blipFill>
      <xdr:spPr bwMode="auto">
        <a:xfrm>
          <a:off x="5461000" y="5118100"/>
          <a:ext cx="939800" cy="838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177800</xdr:colOff>
      <xdr:row>18</xdr:row>
      <xdr:rowOff>177800</xdr:rowOff>
    </xdr:from>
    <xdr:to>
      <xdr:col>4</xdr:col>
      <xdr:colOff>3175</xdr:colOff>
      <xdr:row>21</xdr:row>
      <xdr:rowOff>190500</xdr:rowOff>
    </xdr:to>
    <xdr:pic>
      <xdr:nvPicPr>
        <xdr:cNvPr id="396617" name="Рисунок 7">
          <a:extLst>
            <a:ext uri="{FF2B5EF4-FFF2-40B4-BE49-F238E27FC236}">
              <a16:creationId xmlns:a16="http://schemas.microsoft.com/office/drawing/2014/main" id="{00000000-0008-0000-1000-000049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5461000" y="6045200"/>
          <a:ext cx="939800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1838324</xdr:colOff>
      <xdr:row>20</xdr:row>
      <xdr:rowOff>276226</xdr:rowOff>
    </xdr:from>
    <xdr:to>
      <xdr:col>2</xdr:col>
      <xdr:colOff>2530260</xdr:colOff>
      <xdr:row>23</xdr:row>
      <xdr:rowOff>85727</xdr:rowOff>
    </xdr:to>
    <xdr:sp macro="" textlink="">
      <xdr:nvSpPr>
        <xdr:cNvPr id="41" name="shape150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SpPr/>
      </xdr:nvSpPr>
      <xdr:spPr bwMode="auto">
        <a:xfrm>
          <a:off x="3695700" y="6772276"/>
          <a:ext cx="806311" cy="82867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76200</xdr:colOff>
      <xdr:row>50</xdr:row>
      <xdr:rowOff>25400</xdr:rowOff>
    </xdr:from>
    <xdr:to>
      <xdr:col>4</xdr:col>
      <xdr:colOff>289</xdr:colOff>
      <xdr:row>50</xdr:row>
      <xdr:rowOff>431800</xdr:rowOff>
    </xdr:to>
    <xdr:pic>
      <xdr:nvPicPr>
        <xdr:cNvPr id="396619" name="Рисунок 21">
          <a:extLst>
            <a:ext uri="{FF2B5EF4-FFF2-40B4-BE49-F238E27FC236}">
              <a16:creationId xmlns:a16="http://schemas.microsoft.com/office/drawing/2014/main" id="{00000000-0008-0000-1000-00004B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5359400" y="16903700"/>
          <a:ext cx="1092200" cy="406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</xdr:colOff>
      <xdr:row>13</xdr:row>
      <xdr:rowOff>63500</xdr:rowOff>
    </xdr:from>
    <xdr:to>
      <xdr:col>4</xdr:col>
      <xdr:colOff>289</xdr:colOff>
      <xdr:row>13</xdr:row>
      <xdr:rowOff>393699</xdr:rowOff>
    </xdr:to>
    <xdr:pic>
      <xdr:nvPicPr>
        <xdr:cNvPr id="396620" name="Рисунок 7" descr="rId2">
          <a:extLst>
            <a:ext uri="{FF2B5EF4-FFF2-40B4-BE49-F238E27FC236}">
              <a16:creationId xmlns:a16="http://schemas.microsoft.com/office/drawing/2014/main" id="{00000000-0008-0000-1000-00004C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321300" y="4279900"/>
          <a:ext cx="1168400" cy="330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50800</xdr:colOff>
      <xdr:row>11</xdr:row>
      <xdr:rowOff>63500</xdr:rowOff>
    </xdr:from>
    <xdr:to>
      <xdr:col>4</xdr:col>
      <xdr:colOff>3175</xdr:colOff>
      <xdr:row>11</xdr:row>
      <xdr:rowOff>419100</xdr:rowOff>
    </xdr:to>
    <xdr:pic>
      <xdr:nvPicPr>
        <xdr:cNvPr id="396624" name="Рисунок 7" descr="rId2">
          <a:extLst>
            <a:ext uri="{FF2B5EF4-FFF2-40B4-BE49-F238E27FC236}">
              <a16:creationId xmlns:a16="http://schemas.microsoft.com/office/drawing/2014/main" id="{00000000-0008-0000-1000-000050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334000" y="3835400"/>
          <a:ext cx="1181099" cy="355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1873250</xdr:colOff>
      <xdr:row>28</xdr:row>
      <xdr:rowOff>66677</xdr:rowOff>
    </xdr:from>
    <xdr:to>
      <xdr:col>2</xdr:col>
      <xdr:colOff>2530052</xdr:colOff>
      <xdr:row>28</xdr:row>
      <xdr:rowOff>422934</xdr:rowOff>
    </xdr:to>
    <xdr:sp macro="" textlink="">
      <xdr:nvSpPr>
        <xdr:cNvPr id="53" name="shape150"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SpPr/>
      </xdr:nvSpPr>
      <xdr:spPr bwMode="auto">
        <a:xfrm>
          <a:off x="3724275" y="9039227"/>
          <a:ext cx="806311" cy="3714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twoCellAnchor>
  <xdr:twoCellAnchor editAs="oneCell">
    <xdr:from>
      <xdr:col>3</xdr:col>
      <xdr:colOff>88900</xdr:colOff>
      <xdr:row>65</xdr:row>
      <xdr:rowOff>50800</xdr:rowOff>
    </xdr:from>
    <xdr:to>
      <xdr:col>4</xdr:col>
      <xdr:colOff>3175</xdr:colOff>
      <xdr:row>65</xdr:row>
      <xdr:rowOff>406400</xdr:rowOff>
    </xdr:to>
    <xdr:pic>
      <xdr:nvPicPr>
        <xdr:cNvPr id="396628" name="Рисунок 1">
          <a:extLst>
            <a:ext uri="{FF2B5EF4-FFF2-40B4-BE49-F238E27FC236}">
              <a16:creationId xmlns:a16="http://schemas.microsoft.com/office/drawing/2014/main" id="{00000000-0008-0000-1000-000054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5372100" y="23495000"/>
          <a:ext cx="1066800" cy="355600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oneCellAnchor>
        <xdr:from>
          <xdr:col>3</xdr:col>
          <xdr:colOff>98424</xdr:colOff>
          <xdr:row>34</xdr:row>
          <xdr:rowOff>95250</xdr:rowOff>
        </xdr:from>
        <xdr:ext cx="1023951" cy="1048310"/>
        <xdr:grpSp>
          <xdr:nvGrpSpPr>
            <xdr:cNvPr id="2" name="Группа 1">
              <a:extLst>
                <a:ext uri="{FF2B5EF4-FFF2-40B4-BE49-F238E27FC236}">
                  <a16:creationId xmlns:a16="http://schemas.microsoft.com/office/drawing/2014/main" id="{00000000-0008-0000-1000-000002000000}"/>
                </a:ext>
              </a:extLst>
            </xdr:cNvPr>
            <xdr:cNvGrpSpPr/>
          </xdr:nvGrpSpPr>
          <xdr:grpSpPr bwMode="auto">
            <a:xfrm>
              <a:off x="4722379" y="14365432"/>
              <a:ext cx="1023951" cy="1048310"/>
              <a:chOff x="4722379" y="14183591"/>
              <a:chExt cx="1023951" cy="1048310"/>
            </a:xfrm>
          </xdr:grpSpPr>
        </xdr:grpSp>
        <xdr:clientData/>
      </xdr:oneCellAnchor>
    </mc:Choice>
    <mc:Fallback/>
  </mc:AlternateContent>
  <xdr:oneCellAnchor>
    <xdr:from>
      <xdr:col>2</xdr:col>
      <xdr:colOff>1651000</xdr:colOff>
      <xdr:row>34</xdr:row>
      <xdr:rowOff>247652</xdr:rowOff>
    </xdr:from>
    <xdr:ext cx="1089842" cy="371473"/>
    <xdr:sp macro="" textlink="">
      <xdr:nvSpPr>
        <xdr:cNvPr id="102" name="shape150">
          <a:extLst>
            <a:ext uri="{FF2B5EF4-FFF2-40B4-BE49-F238E27FC236}">
              <a16:creationId xmlns:a16="http://schemas.microsoft.com/office/drawing/2014/main" id="{00000000-0008-0000-1000-000066000000}"/>
            </a:ext>
          </a:extLst>
        </xdr:cNvPr>
        <xdr:cNvSpPr/>
      </xdr:nvSpPr>
      <xdr:spPr bwMode="auto">
        <a:xfrm>
          <a:off x="3546475" y="11210927"/>
          <a:ext cx="1129915" cy="3714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>
            <a:defRPr/>
          </a:pPr>
          <a:r>
            <a:rPr lang="ru-RU" sz="1600" b="1" cap="none" spc="0">
              <a:ln w="11430"/>
              <a:gradFill>
                <a:gsLst>
                  <a:gs pos="0">
                    <a:schemeClr val="accent2">
                      <a:tint val="70000"/>
                      <a:satMod val="245000"/>
                    </a:schemeClr>
                  </a:gs>
                  <a:gs pos="75000">
                    <a:schemeClr val="accent2">
                      <a:tint val="90000"/>
                      <a:shade val="60000"/>
                      <a:satMod val="240000"/>
                    </a:schemeClr>
                  </a:gs>
                  <a:gs pos="100000">
                    <a:schemeClr val="accent2">
                      <a:tint val="100000"/>
                      <a:shade val="50000"/>
                      <a:satMod val="240000"/>
                    </a:schemeClr>
                  </a:gs>
                </a:gsLst>
                <a:lin ang="5400000" scaled="1"/>
              </a:gradFill>
            </a:rPr>
            <a:t> </a:t>
          </a:r>
          <a:r>
            <a:rPr lang="en-US" sz="1600" b="1" cap="none" spc="0">
              <a:ln w="11430"/>
              <a:gradFill>
                <a:gsLst>
                  <a:gs pos="0">
                    <a:srgbClr val="FF0000"/>
                  </a:gs>
                  <a:gs pos="27000">
                    <a:srgbClr val="FFFF00"/>
                  </a:gs>
                  <a:gs pos="55000">
                    <a:schemeClr val="tx2">
                      <a:lumMod val="60000"/>
                      <a:lumOff val="40000"/>
                    </a:schemeClr>
                  </a:gs>
                  <a:gs pos="77000">
                    <a:srgbClr val="00B050"/>
                  </a:gs>
                  <a:gs pos="98000">
                    <a:schemeClr val="accent5">
                      <a:lumMod val="60000"/>
                      <a:lumOff val="40000"/>
                    </a:schemeClr>
                  </a:gs>
                </a:gsLst>
                <a:lin ang="0" scaled="1"/>
              </a:gradFill>
            </a:rPr>
            <a:t>EXCLUSIVE</a:t>
          </a:r>
        </a:p>
      </xdr:txBody>
    </xdr:sp>
    <xdr:clientData/>
  </xdr:oneCellAnchor>
  <xdr:twoCellAnchor editAs="oneCell">
    <xdr:from>
      <xdr:col>3</xdr:col>
      <xdr:colOff>50800</xdr:colOff>
      <xdr:row>55</xdr:row>
      <xdr:rowOff>63500</xdr:rowOff>
    </xdr:from>
    <xdr:to>
      <xdr:col>4</xdr:col>
      <xdr:colOff>3175</xdr:colOff>
      <xdr:row>55</xdr:row>
      <xdr:rowOff>419100</xdr:rowOff>
    </xdr:to>
    <xdr:pic>
      <xdr:nvPicPr>
        <xdr:cNvPr id="396631" name="Рисунок 7" descr="rId2">
          <a:extLst>
            <a:ext uri="{FF2B5EF4-FFF2-40B4-BE49-F238E27FC236}">
              <a16:creationId xmlns:a16="http://schemas.microsoft.com/office/drawing/2014/main" id="{00000000-0008-0000-1000-000057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334000" y="19304000"/>
          <a:ext cx="1181099" cy="355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76200</xdr:colOff>
      <xdr:row>54</xdr:row>
      <xdr:rowOff>63500</xdr:rowOff>
    </xdr:from>
    <xdr:to>
      <xdr:col>4</xdr:col>
      <xdr:colOff>0</xdr:colOff>
      <xdr:row>54</xdr:row>
      <xdr:rowOff>406400</xdr:rowOff>
    </xdr:to>
    <xdr:pic>
      <xdr:nvPicPr>
        <xdr:cNvPr id="396632" name="Рисунок 7" descr="rId2">
          <a:extLst>
            <a:ext uri="{FF2B5EF4-FFF2-40B4-BE49-F238E27FC236}">
              <a16:creationId xmlns:a16="http://schemas.microsoft.com/office/drawing/2014/main" id="{00000000-0008-0000-1000-0000580D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359400" y="18859500"/>
          <a:ext cx="11684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</xdr:colOff>
      <xdr:row>35</xdr:row>
      <xdr:rowOff>317500</xdr:rowOff>
    </xdr:from>
    <xdr:to>
      <xdr:col>4</xdr:col>
      <xdr:colOff>289</xdr:colOff>
      <xdr:row>37</xdr:row>
      <xdr:rowOff>368301</xdr:rowOff>
    </xdr:to>
    <xdr:pic>
      <xdr:nvPicPr>
        <xdr:cNvPr id="396633" name="Рисунок 1">
          <a:extLst>
            <a:ext uri="{FF2B5EF4-FFF2-40B4-BE49-F238E27FC236}">
              <a16:creationId xmlns:a16="http://schemas.microsoft.com/office/drawing/2014/main" id="{00000000-0008-0000-1000-000059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2"/>
        <a:stretch/>
      </xdr:blipFill>
      <xdr:spPr bwMode="auto">
        <a:xfrm>
          <a:off x="5321300" y="11734799"/>
          <a:ext cx="1168400" cy="1041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50800</xdr:colOff>
      <xdr:row>40</xdr:row>
      <xdr:rowOff>139700</xdr:rowOff>
    </xdr:from>
    <xdr:to>
      <xdr:col>3</xdr:col>
      <xdr:colOff>596900</xdr:colOff>
      <xdr:row>41</xdr:row>
      <xdr:rowOff>177800</xdr:rowOff>
    </xdr:to>
    <xdr:pic>
      <xdr:nvPicPr>
        <xdr:cNvPr id="396634" name="shape74">
          <a:extLst>
            <a:ext uri="{FF2B5EF4-FFF2-40B4-BE49-F238E27FC236}">
              <a16:creationId xmlns:a16="http://schemas.microsoft.com/office/drawing/2014/main" id="{00000000-0008-0000-1000-00005A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5334000" y="14033500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622300</xdr:colOff>
      <xdr:row>40</xdr:row>
      <xdr:rowOff>152400</xdr:rowOff>
    </xdr:from>
    <xdr:to>
      <xdr:col>3</xdr:col>
      <xdr:colOff>1219200</xdr:colOff>
      <xdr:row>41</xdr:row>
      <xdr:rowOff>177800</xdr:rowOff>
    </xdr:to>
    <xdr:pic>
      <xdr:nvPicPr>
        <xdr:cNvPr id="396635" name="shape72">
          <a:extLst>
            <a:ext uri="{FF2B5EF4-FFF2-40B4-BE49-F238E27FC236}">
              <a16:creationId xmlns:a16="http://schemas.microsoft.com/office/drawing/2014/main" id="{00000000-0008-0000-1000-00005B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905500" y="140462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50800</xdr:colOff>
      <xdr:row>40</xdr:row>
      <xdr:rowOff>127000</xdr:rowOff>
    </xdr:from>
    <xdr:to>
      <xdr:col>3</xdr:col>
      <xdr:colOff>596900</xdr:colOff>
      <xdr:row>41</xdr:row>
      <xdr:rowOff>165100</xdr:rowOff>
    </xdr:to>
    <xdr:pic>
      <xdr:nvPicPr>
        <xdr:cNvPr id="396636" name="shape74">
          <a:extLst>
            <a:ext uri="{FF2B5EF4-FFF2-40B4-BE49-F238E27FC236}">
              <a16:creationId xmlns:a16="http://schemas.microsoft.com/office/drawing/2014/main" id="{00000000-0008-0000-1000-00005C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5334000" y="14020799"/>
          <a:ext cx="546100" cy="393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622300</xdr:colOff>
      <xdr:row>40</xdr:row>
      <xdr:rowOff>139700</xdr:rowOff>
    </xdr:from>
    <xdr:to>
      <xdr:col>3</xdr:col>
      <xdr:colOff>1219200</xdr:colOff>
      <xdr:row>41</xdr:row>
      <xdr:rowOff>165100</xdr:rowOff>
    </xdr:to>
    <xdr:pic>
      <xdr:nvPicPr>
        <xdr:cNvPr id="396637" name="shape72">
          <a:extLst>
            <a:ext uri="{FF2B5EF4-FFF2-40B4-BE49-F238E27FC236}">
              <a16:creationId xmlns:a16="http://schemas.microsoft.com/office/drawing/2014/main" id="{00000000-0008-0000-1000-00005D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905500" y="14033500"/>
          <a:ext cx="5969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50800</xdr:colOff>
      <xdr:row>40</xdr:row>
      <xdr:rowOff>127000</xdr:rowOff>
    </xdr:from>
    <xdr:to>
      <xdr:col>3</xdr:col>
      <xdr:colOff>533400</xdr:colOff>
      <xdr:row>41</xdr:row>
      <xdr:rowOff>0</xdr:rowOff>
    </xdr:to>
    <xdr:pic>
      <xdr:nvPicPr>
        <xdr:cNvPr id="396638" name="shape74">
          <a:extLst>
            <a:ext uri="{FF2B5EF4-FFF2-40B4-BE49-F238E27FC236}">
              <a16:creationId xmlns:a16="http://schemas.microsoft.com/office/drawing/2014/main" id="{00000000-0008-0000-1000-00005E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5334000" y="14020799"/>
          <a:ext cx="482600" cy="228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622300</xdr:colOff>
      <xdr:row>40</xdr:row>
      <xdr:rowOff>139700</xdr:rowOff>
    </xdr:from>
    <xdr:to>
      <xdr:col>3</xdr:col>
      <xdr:colOff>622300</xdr:colOff>
      <xdr:row>41</xdr:row>
      <xdr:rowOff>0</xdr:rowOff>
    </xdr:to>
    <xdr:pic>
      <xdr:nvPicPr>
        <xdr:cNvPr id="396639" name="shape72">
          <a:extLst>
            <a:ext uri="{FF2B5EF4-FFF2-40B4-BE49-F238E27FC236}">
              <a16:creationId xmlns:a16="http://schemas.microsoft.com/office/drawing/2014/main" id="{00000000-0008-0000-1000-00005F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5905500" y="14033500"/>
          <a:ext cx="0" cy="2158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12700</xdr:colOff>
      <xdr:row>67</xdr:row>
      <xdr:rowOff>50800</xdr:rowOff>
    </xdr:from>
    <xdr:to>
      <xdr:col>4</xdr:col>
      <xdr:colOff>3175</xdr:colOff>
      <xdr:row>67</xdr:row>
      <xdr:rowOff>647699</xdr:rowOff>
    </xdr:to>
    <xdr:pic>
      <xdr:nvPicPr>
        <xdr:cNvPr id="396640" name="Рисунок 1">
          <a:extLst>
            <a:ext uri="{FF2B5EF4-FFF2-40B4-BE49-F238E27FC236}">
              <a16:creationId xmlns:a16="http://schemas.microsoft.com/office/drawing/2014/main" id="{00000000-0008-0000-1000-000060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5295899" y="24663400"/>
          <a:ext cx="1219200" cy="596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</xdr:colOff>
      <xdr:row>66</xdr:row>
      <xdr:rowOff>12700</xdr:rowOff>
    </xdr:from>
    <xdr:to>
      <xdr:col>4</xdr:col>
      <xdr:colOff>3175</xdr:colOff>
      <xdr:row>67</xdr:row>
      <xdr:rowOff>1</xdr:rowOff>
    </xdr:to>
    <xdr:pic>
      <xdr:nvPicPr>
        <xdr:cNvPr id="396641" name="Рисунок 2">
          <a:extLst>
            <a:ext uri="{FF2B5EF4-FFF2-40B4-BE49-F238E27FC236}">
              <a16:creationId xmlns:a16="http://schemas.microsoft.com/office/drawing/2014/main" id="{00000000-0008-0000-1000-0000610D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5321300" y="24028400"/>
          <a:ext cx="1193800" cy="584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38100</xdr:colOff>
      <xdr:row>12</xdr:row>
      <xdr:rowOff>63500</xdr:rowOff>
    </xdr:from>
    <xdr:ext cx="1044575" cy="330200"/>
    <xdr:pic>
      <xdr:nvPicPr>
        <xdr:cNvPr id="44" name="Рисунок 7" descr="rId2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662055" y="4739409"/>
          <a:ext cx="1044575" cy="330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50800</xdr:colOff>
      <xdr:row>10</xdr:row>
      <xdr:rowOff>63500</xdr:rowOff>
    </xdr:from>
    <xdr:ext cx="1034761" cy="355600"/>
    <xdr:pic>
      <xdr:nvPicPr>
        <xdr:cNvPr id="45" name="Рисунок 7" descr="rId2">
          <a:extLst>
            <a:ext uri="{FF2B5EF4-FFF2-40B4-BE49-F238E27FC236}">
              <a16:creationId xmlns:a16="http://schemas.microsoft.com/office/drawing/2014/main" id="{00000000-0008-0000-1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674755" y="4150591"/>
          <a:ext cx="1034761" cy="3556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38100</xdr:colOff>
      <xdr:row>25</xdr:row>
      <xdr:rowOff>63500</xdr:rowOff>
    </xdr:from>
    <xdr:ext cx="1044575" cy="330200"/>
    <xdr:pic>
      <xdr:nvPicPr>
        <xdr:cNvPr id="46" name="Рисунок 7" descr="rId2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662055" y="5293591"/>
          <a:ext cx="1044575" cy="330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50800</xdr:colOff>
      <xdr:row>23</xdr:row>
      <xdr:rowOff>63500</xdr:rowOff>
    </xdr:from>
    <xdr:ext cx="1034761" cy="355600"/>
    <xdr:pic>
      <xdr:nvPicPr>
        <xdr:cNvPr id="47" name="Рисунок 7" descr="rId2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674755" y="4289136"/>
          <a:ext cx="1034761" cy="3556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38100</xdr:colOff>
      <xdr:row>24</xdr:row>
      <xdr:rowOff>63500</xdr:rowOff>
    </xdr:from>
    <xdr:ext cx="1044575" cy="330200"/>
    <xdr:pic>
      <xdr:nvPicPr>
        <xdr:cNvPr id="48" name="Рисунок 7" descr="rId2">
          <a:extLst>
            <a:ext uri="{FF2B5EF4-FFF2-40B4-BE49-F238E27FC236}">
              <a16:creationId xmlns:a16="http://schemas.microsoft.com/office/drawing/2014/main" id="{00000000-0008-0000-1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662055" y="4739409"/>
          <a:ext cx="1044575" cy="330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50800</xdr:colOff>
      <xdr:row>22</xdr:row>
      <xdr:rowOff>63500</xdr:rowOff>
    </xdr:from>
    <xdr:ext cx="1034761" cy="355600"/>
    <xdr:pic>
      <xdr:nvPicPr>
        <xdr:cNvPr id="49" name="Рисунок 7" descr="rId2">
          <a:extLst>
            <a:ext uri="{FF2B5EF4-FFF2-40B4-BE49-F238E27FC236}">
              <a16:creationId xmlns:a16="http://schemas.microsoft.com/office/drawing/2014/main" id="{00000000-0008-0000-1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674755" y="3838864"/>
          <a:ext cx="1034761" cy="3556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38100</xdr:colOff>
      <xdr:row>32</xdr:row>
      <xdr:rowOff>63500</xdr:rowOff>
    </xdr:from>
    <xdr:ext cx="1044575" cy="330200"/>
    <xdr:pic>
      <xdr:nvPicPr>
        <xdr:cNvPr id="50" name="Рисунок 7" descr="rId2">
          <a:extLst>
            <a:ext uri="{FF2B5EF4-FFF2-40B4-BE49-F238E27FC236}">
              <a16:creationId xmlns:a16="http://schemas.microsoft.com/office/drawing/2014/main" id="{00000000-0008-0000-1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662055" y="9579841"/>
          <a:ext cx="1044575" cy="330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50800</xdr:colOff>
      <xdr:row>30</xdr:row>
      <xdr:rowOff>63500</xdr:rowOff>
    </xdr:from>
    <xdr:ext cx="1034761" cy="355600"/>
    <xdr:pic>
      <xdr:nvPicPr>
        <xdr:cNvPr id="51" name="Рисунок 7" descr="rId2">
          <a:extLst>
            <a:ext uri="{FF2B5EF4-FFF2-40B4-BE49-F238E27FC236}">
              <a16:creationId xmlns:a16="http://schemas.microsoft.com/office/drawing/2014/main" id="{00000000-0008-0000-1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674755" y="8575386"/>
          <a:ext cx="1034761" cy="3556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38100</xdr:colOff>
      <xdr:row>31</xdr:row>
      <xdr:rowOff>63500</xdr:rowOff>
    </xdr:from>
    <xdr:ext cx="1044575" cy="330200"/>
    <xdr:pic>
      <xdr:nvPicPr>
        <xdr:cNvPr id="52" name="Рисунок 7" descr="rId2">
          <a:extLst>
            <a:ext uri="{FF2B5EF4-FFF2-40B4-BE49-F238E27FC236}">
              <a16:creationId xmlns:a16="http://schemas.microsoft.com/office/drawing/2014/main" id="{00000000-0008-0000-1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662055" y="9025659"/>
          <a:ext cx="1044575" cy="330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50800</xdr:colOff>
      <xdr:row>29</xdr:row>
      <xdr:rowOff>63500</xdr:rowOff>
    </xdr:from>
    <xdr:ext cx="1034761" cy="355600"/>
    <xdr:pic>
      <xdr:nvPicPr>
        <xdr:cNvPr id="54" name="Рисунок 7" descr="rId2">
          <a:extLst>
            <a:ext uri="{FF2B5EF4-FFF2-40B4-BE49-F238E27FC236}">
              <a16:creationId xmlns:a16="http://schemas.microsoft.com/office/drawing/2014/main" id="{00000000-0008-0000-1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674755" y="8125114"/>
          <a:ext cx="1034761" cy="35560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114300</xdr:colOff>
      <xdr:row>9</xdr:row>
      <xdr:rowOff>177800</xdr:rowOff>
    </xdr:from>
    <xdr:to>
      <xdr:col>4</xdr:col>
      <xdr:colOff>3175</xdr:colOff>
      <xdr:row>15</xdr:row>
      <xdr:rowOff>25400</xdr:rowOff>
    </xdr:to>
    <xdr:pic>
      <xdr:nvPicPr>
        <xdr:cNvPr id="380299" name="shape110">
          <a:extLst>
            <a:ext uri="{FF2B5EF4-FFF2-40B4-BE49-F238E27FC236}">
              <a16:creationId xmlns:a16="http://schemas.microsoft.com/office/drawing/2014/main" id="{00000000-0008-0000-1100-00008B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245100" y="9982200"/>
          <a:ext cx="1079500" cy="1244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139700</xdr:colOff>
      <xdr:row>24</xdr:row>
      <xdr:rowOff>101600</xdr:rowOff>
    </xdr:from>
    <xdr:to>
      <xdr:col>4</xdr:col>
      <xdr:colOff>0</xdr:colOff>
      <xdr:row>24</xdr:row>
      <xdr:rowOff>685800</xdr:rowOff>
    </xdr:to>
    <xdr:pic>
      <xdr:nvPicPr>
        <xdr:cNvPr id="380300" name="shape111" descr="http://www.christmass.ru/images/pic_lib/girlyand/8/RL-BL-E27ST-Ws.jpg">
          <a:extLst>
            <a:ext uri="{FF2B5EF4-FFF2-40B4-BE49-F238E27FC236}">
              <a16:creationId xmlns:a16="http://schemas.microsoft.com/office/drawing/2014/main" id="{00000000-0008-0000-1100-00008CCD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5270500" y="14300200"/>
          <a:ext cx="1041400" cy="584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50800</xdr:colOff>
      <xdr:row>3</xdr:row>
      <xdr:rowOff>254000</xdr:rowOff>
    </xdr:from>
    <xdr:to>
      <xdr:col>3</xdr:col>
      <xdr:colOff>1149349</xdr:colOff>
      <xdr:row>3</xdr:row>
      <xdr:rowOff>1485900</xdr:rowOff>
    </xdr:to>
    <xdr:pic>
      <xdr:nvPicPr>
        <xdr:cNvPr id="380301" name="shape159" descr="http://www.christmass.ru/images/pic_lib/girlyand/8/RL-BL2-50M-125-B1.jpg">
          <a:extLst>
            <a:ext uri="{FF2B5EF4-FFF2-40B4-BE49-F238E27FC236}">
              <a16:creationId xmlns:a16="http://schemas.microsoft.com/office/drawing/2014/main" id="{00000000-0008-0000-1100-00008DCD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5181600" y="2133600"/>
          <a:ext cx="1231900" cy="12319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80303" name="Рисунок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100-00008F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520700</xdr:colOff>
      <xdr:row>0</xdr:row>
      <xdr:rowOff>88900</xdr:rowOff>
    </xdr:from>
    <xdr:to>
      <xdr:col>7</xdr:col>
      <xdr:colOff>660400</xdr:colOff>
      <xdr:row>0</xdr:row>
      <xdr:rowOff>685800</xdr:rowOff>
    </xdr:to>
    <xdr:pic>
      <xdr:nvPicPr>
        <xdr:cNvPr id="380304" name="Рисунок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100-000090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7502525" y="88900"/>
          <a:ext cx="1444625" cy="596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88900</xdr:colOff>
      <xdr:row>6</xdr:row>
      <xdr:rowOff>596900</xdr:rowOff>
    </xdr:from>
    <xdr:to>
      <xdr:col>4</xdr:col>
      <xdr:colOff>0</xdr:colOff>
      <xdr:row>6</xdr:row>
      <xdr:rowOff>1257299</xdr:rowOff>
    </xdr:to>
    <xdr:pic>
      <xdr:nvPicPr>
        <xdr:cNvPr id="380305" name="图片 5" descr="wKhQvFJWBUSEb6ypAAAAAD5gL3k513">
          <a:extLst>
            <a:ext uri="{FF2B5EF4-FFF2-40B4-BE49-F238E27FC236}">
              <a16:creationId xmlns:a16="http://schemas.microsoft.com/office/drawing/2014/main" id="{00000000-0008-0000-1100-000091CD0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219700" y="6286500"/>
          <a:ext cx="11684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50800</xdr:colOff>
      <xdr:row>4</xdr:row>
      <xdr:rowOff>469900</xdr:rowOff>
    </xdr:from>
    <xdr:to>
      <xdr:col>4</xdr:col>
      <xdr:colOff>3175</xdr:colOff>
      <xdr:row>4</xdr:row>
      <xdr:rowOff>1270000</xdr:rowOff>
    </xdr:to>
    <xdr:pic>
      <xdr:nvPicPr>
        <xdr:cNvPr id="380306" name="Рисунок 15">
          <a:extLst>
            <a:ext uri="{FF2B5EF4-FFF2-40B4-BE49-F238E27FC236}">
              <a16:creationId xmlns:a16="http://schemas.microsoft.com/office/drawing/2014/main" id="{00000000-0008-0000-1100-000092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181600" y="4064000"/>
          <a:ext cx="12192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139700</xdr:colOff>
      <xdr:row>23</xdr:row>
      <xdr:rowOff>63500</xdr:rowOff>
    </xdr:from>
    <xdr:to>
      <xdr:col>3</xdr:col>
      <xdr:colOff>1079500</xdr:colOff>
      <xdr:row>23</xdr:row>
      <xdr:rowOff>1092200</xdr:rowOff>
    </xdr:to>
    <xdr:pic>
      <xdr:nvPicPr>
        <xdr:cNvPr id="380307" name="Рисунок 16">
          <a:extLst>
            <a:ext uri="{FF2B5EF4-FFF2-40B4-BE49-F238E27FC236}">
              <a16:creationId xmlns:a16="http://schemas.microsoft.com/office/drawing/2014/main" id="{00000000-0008-0000-1100-000093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270500" y="13119100"/>
          <a:ext cx="939800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50800</xdr:colOff>
      <xdr:row>7</xdr:row>
      <xdr:rowOff>533400</xdr:rowOff>
    </xdr:from>
    <xdr:to>
      <xdr:col>4</xdr:col>
      <xdr:colOff>3175</xdr:colOff>
      <xdr:row>7</xdr:row>
      <xdr:rowOff>1333500</xdr:rowOff>
    </xdr:to>
    <xdr:pic>
      <xdr:nvPicPr>
        <xdr:cNvPr id="380308" name="Рисунок 19">
          <a:extLst>
            <a:ext uri="{FF2B5EF4-FFF2-40B4-BE49-F238E27FC236}">
              <a16:creationId xmlns:a16="http://schemas.microsoft.com/office/drawing/2014/main" id="{00000000-0008-0000-1100-000094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181600" y="8089900"/>
          <a:ext cx="1219200" cy="800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114300</xdr:colOff>
      <xdr:row>16</xdr:row>
      <xdr:rowOff>177800</xdr:rowOff>
    </xdr:from>
    <xdr:to>
      <xdr:col>4</xdr:col>
      <xdr:colOff>3175</xdr:colOff>
      <xdr:row>22</xdr:row>
      <xdr:rowOff>25400</xdr:rowOff>
    </xdr:to>
    <xdr:pic>
      <xdr:nvPicPr>
        <xdr:cNvPr id="380309" name="shape110">
          <a:extLst>
            <a:ext uri="{FF2B5EF4-FFF2-40B4-BE49-F238E27FC236}">
              <a16:creationId xmlns:a16="http://schemas.microsoft.com/office/drawing/2014/main" id="{00000000-0008-0000-1100-000095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245100" y="11607800"/>
          <a:ext cx="1079500" cy="1244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62346</xdr:colOff>
      <xdr:row>26</xdr:row>
      <xdr:rowOff>778741</xdr:rowOff>
    </xdr:from>
    <xdr:to>
      <xdr:col>3</xdr:col>
      <xdr:colOff>1097396</xdr:colOff>
      <xdr:row>27</xdr:row>
      <xdr:rowOff>372341</xdr:rowOff>
    </xdr:to>
    <xdr:pic>
      <xdr:nvPicPr>
        <xdr:cNvPr id="380310" name="Рисунок 1">
          <a:extLst>
            <a:ext uri="{FF2B5EF4-FFF2-40B4-BE49-F238E27FC236}">
              <a16:creationId xmlns:a16="http://schemas.microsoft.com/office/drawing/2014/main" id="{00000000-0008-0000-1100-000096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547755" y="17040514"/>
          <a:ext cx="1035050" cy="736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177800</xdr:colOff>
      <xdr:row>25</xdr:row>
      <xdr:rowOff>76200</xdr:rowOff>
    </xdr:from>
    <xdr:to>
      <xdr:col>3</xdr:col>
      <xdr:colOff>1117600</xdr:colOff>
      <xdr:row>25</xdr:row>
      <xdr:rowOff>1079500</xdr:rowOff>
    </xdr:to>
    <xdr:pic>
      <xdr:nvPicPr>
        <xdr:cNvPr id="380311" name="Рисунок 2">
          <a:extLst>
            <a:ext uri="{FF2B5EF4-FFF2-40B4-BE49-F238E27FC236}">
              <a16:creationId xmlns:a16="http://schemas.microsoft.com/office/drawing/2014/main" id="{00000000-0008-0000-1100-000097CD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5308600" y="15252700"/>
          <a:ext cx="939800" cy="10033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0</xdr:colOff>
      <xdr:row>0</xdr:row>
      <xdr:rowOff>266700</xdr:rowOff>
    </xdr:from>
    <xdr:ext cx="211121" cy="264560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SpPr txBox="1"/>
      </xdr:nvSpPr>
      <xdr:spPr bwMode="auto">
        <a:xfrm>
          <a:off x="6981825" y="266700"/>
          <a:ext cx="21112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SpPr txBox="1"/>
      </xdr:nvSpPr>
      <xdr:spPr bwMode="auto">
        <a:xfrm>
          <a:off x="70040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73588" name="Рисунок 1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54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178956</xdr:colOff>
      <xdr:row>6</xdr:row>
      <xdr:rowOff>16741</xdr:rowOff>
    </xdr:from>
    <xdr:to>
      <xdr:col>3</xdr:col>
      <xdr:colOff>877456</xdr:colOff>
      <xdr:row>7</xdr:row>
      <xdr:rowOff>0</xdr:rowOff>
    </xdr:to>
    <xdr:pic>
      <xdr:nvPicPr>
        <xdr:cNvPr id="373590" name="Рисунок 2">
          <a:extLst>
            <a:ext uri="{FF2B5EF4-FFF2-40B4-BE49-F238E27FC236}">
              <a16:creationId xmlns:a16="http://schemas.microsoft.com/office/drawing/2014/main" id="{00000000-0008-0000-1200-000056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4802911" y="2605809"/>
          <a:ext cx="698500" cy="101369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208397</xdr:colOff>
      <xdr:row>7</xdr:row>
      <xdr:rowOff>24822</xdr:rowOff>
    </xdr:from>
    <xdr:to>
      <xdr:col>3</xdr:col>
      <xdr:colOff>817997</xdr:colOff>
      <xdr:row>7</xdr:row>
      <xdr:rowOff>917864</xdr:rowOff>
    </xdr:to>
    <xdr:pic>
      <xdr:nvPicPr>
        <xdr:cNvPr id="373591" name="Рисунок 3">
          <a:extLst>
            <a:ext uri="{FF2B5EF4-FFF2-40B4-BE49-F238E27FC236}">
              <a16:creationId xmlns:a16="http://schemas.microsoft.com/office/drawing/2014/main" id="{00000000-0008-0000-1200-000057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832352" y="3652982"/>
          <a:ext cx="609600" cy="8930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200315</xdr:colOff>
      <xdr:row>8</xdr:row>
      <xdr:rowOff>50800</xdr:rowOff>
    </xdr:from>
    <xdr:to>
      <xdr:col>3</xdr:col>
      <xdr:colOff>848015</xdr:colOff>
      <xdr:row>8</xdr:row>
      <xdr:rowOff>889000</xdr:rowOff>
    </xdr:to>
    <xdr:pic>
      <xdr:nvPicPr>
        <xdr:cNvPr id="373592" name="Рисунок 4">
          <a:extLst>
            <a:ext uri="{FF2B5EF4-FFF2-40B4-BE49-F238E27FC236}">
              <a16:creationId xmlns:a16="http://schemas.microsoft.com/office/drawing/2014/main" id="{00000000-0008-0000-1200-000058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4824270" y="4622799"/>
          <a:ext cx="647700" cy="838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238992</xdr:colOff>
      <xdr:row>9</xdr:row>
      <xdr:rowOff>38100</xdr:rowOff>
    </xdr:from>
    <xdr:to>
      <xdr:col>3</xdr:col>
      <xdr:colOff>835892</xdr:colOff>
      <xdr:row>9</xdr:row>
      <xdr:rowOff>914400</xdr:rowOff>
    </xdr:to>
    <xdr:pic>
      <xdr:nvPicPr>
        <xdr:cNvPr id="373593" name="Рисунок 5">
          <a:extLst>
            <a:ext uri="{FF2B5EF4-FFF2-40B4-BE49-F238E27FC236}">
              <a16:creationId xmlns:a16="http://schemas.microsoft.com/office/drawing/2014/main" id="{00000000-0008-0000-1200-000059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4862947" y="5553941"/>
          <a:ext cx="596900" cy="8762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222251</xdr:colOff>
      <xdr:row>10</xdr:row>
      <xdr:rowOff>25977</xdr:rowOff>
    </xdr:from>
    <xdr:to>
      <xdr:col>3</xdr:col>
      <xdr:colOff>831851</xdr:colOff>
      <xdr:row>10</xdr:row>
      <xdr:rowOff>914977</xdr:rowOff>
    </xdr:to>
    <xdr:pic>
      <xdr:nvPicPr>
        <xdr:cNvPr id="373594" name="Рисунок 6">
          <a:extLst>
            <a:ext uri="{FF2B5EF4-FFF2-40B4-BE49-F238E27FC236}">
              <a16:creationId xmlns:a16="http://schemas.microsoft.com/office/drawing/2014/main" id="{00000000-0008-0000-1200-00005A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4846206" y="6485659"/>
          <a:ext cx="609600" cy="889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137392</xdr:colOff>
      <xdr:row>11</xdr:row>
      <xdr:rowOff>63500</xdr:rowOff>
    </xdr:from>
    <xdr:to>
      <xdr:col>3</xdr:col>
      <xdr:colOff>924792</xdr:colOff>
      <xdr:row>13</xdr:row>
      <xdr:rowOff>355600</xdr:rowOff>
    </xdr:to>
    <xdr:pic>
      <xdr:nvPicPr>
        <xdr:cNvPr id="373595" name="Рисунок 7">
          <a:extLst>
            <a:ext uri="{FF2B5EF4-FFF2-40B4-BE49-F238E27FC236}">
              <a16:creationId xmlns:a16="http://schemas.microsoft.com/office/drawing/2014/main" id="{00000000-0008-0000-1200-00005B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4761347" y="7467023"/>
          <a:ext cx="787400" cy="11233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170874</xdr:colOff>
      <xdr:row>14</xdr:row>
      <xdr:rowOff>50800</xdr:rowOff>
    </xdr:from>
    <xdr:to>
      <xdr:col>3</xdr:col>
      <xdr:colOff>882074</xdr:colOff>
      <xdr:row>14</xdr:row>
      <xdr:rowOff>1079500</xdr:rowOff>
    </xdr:to>
    <xdr:pic>
      <xdr:nvPicPr>
        <xdr:cNvPr id="373596" name="Рисунок 9">
          <a:extLst>
            <a:ext uri="{FF2B5EF4-FFF2-40B4-BE49-F238E27FC236}">
              <a16:creationId xmlns:a16="http://schemas.microsoft.com/office/drawing/2014/main" id="{00000000-0008-0000-1200-00005C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4794829" y="8701232"/>
          <a:ext cx="711200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116609</xdr:colOff>
      <xdr:row>15</xdr:row>
      <xdr:rowOff>76200</xdr:rowOff>
    </xdr:from>
    <xdr:to>
      <xdr:col>3</xdr:col>
      <xdr:colOff>954810</xdr:colOff>
      <xdr:row>21</xdr:row>
      <xdr:rowOff>76200</xdr:rowOff>
    </xdr:to>
    <xdr:pic>
      <xdr:nvPicPr>
        <xdr:cNvPr id="373597" name="Рисунок 10">
          <a:extLst>
            <a:ext uri="{FF2B5EF4-FFF2-40B4-BE49-F238E27FC236}">
              <a16:creationId xmlns:a16="http://schemas.microsoft.com/office/drawing/2014/main" id="{00000000-0008-0000-1200-00005D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4740565" y="9904268"/>
          <a:ext cx="838200" cy="12209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82551</xdr:colOff>
      <xdr:row>22</xdr:row>
      <xdr:rowOff>114300</xdr:rowOff>
    </xdr:from>
    <xdr:to>
      <xdr:col>3</xdr:col>
      <xdr:colOff>988725</xdr:colOff>
      <xdr:row>27</xdr:row>
      <xdr:rowOff>177800</xdr:rowOff>
    </xdr:to>
    <xdr:pic>
      <xdr:nvPicPr>
        <xdr:cNvPr id="373598" name="Рисунок 11">
          <a:extLst>
            <a:ext uri="{FF2B5EF4-FFF2-40B4-BE49-F238E27FC236}">
              <a16:creationId xmlns:a16="http://schemas.microsoft.com/office/drawing/2014/main" id="{00000000-0008-0000-1200-00005E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706506" y="11353800"/>
          <a:ext cx="906174" cy="10939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37522</xdr:colOff>
      <xdr:row>29</xdr:row>
      <xdr:rowOff>101600</xdr:rowOff>
    </xdr:from>
    <xdr:to>
      <xdr:col>3</xdr:col>
      <xdr:colOff>1056409</xdr:colOff>
      <xdr:row>32</xdr:row>
      <xdr:rowOff>254000</xdr:rowOff>
    </xdr:to>
    <xdr:pic>
      <xdr:nvPicPr>
        <xdr:cNvPr id="373599" name="Рисунок 12">
          <a:extLst>
            <a:ext uri="{FF2B5EF4-FFF2-40B4-BE49-F238E27FC236}">
              <a16:creationId xmlns:a16="http://schemas.microsoft.com/office/drawing/2014/main" id="{00000000-0008-0000-1200-00005F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4661478" y="12752532"/>
          <a:ext cx="1018886" cy="134735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16741</xdr:colOff>
      <xdr:row>33</xdr:row>
      <xdr:rowOff>241300</xdr:rowOff>
    </xdr:from>
    <xdr:to>
      <xdr:col>3</xdr:col>
      <xdr:colOff>1075315</xdr:colOff>
      <xdr:row>38</xdr:row>
      <xdr:rowOff>50799</xdr:rowOff>
    </xdr:to>
    <xdr:pic>
      <xdr:nvPicPr>
        <xdr:cNvPr id="373600" name="Рисунок 13">
          <a:extLst>
            <a:ext uri="{FF2B5EF4-FFF2-40B4-BE49-F238E27FC236}">
              <a16:creationId xmlns:a16="http://schemas.microsoft.com/office/drawing/2014/main" id="{00000000-0008-0000-1200-000060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4640696" y="14485505"/>
          <a:ext cx="1058574" cy="17577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87169</xdr:colOff>
      <xdr:row>39</xdr:row>
      <xdr:rowOff>38100</xdr:rowOff>
    </xdr:from>
    <xdr:to>
      <xdr:col>3</xdr:col>
      <xdr:colOff>1006043</xdr:colOff>
      <xdr:row>41</xdr:row>
      <xdr:rowOff>457200</xdr:rowOff>
    </xdr:to>
    <xdr:pic>
      <xdr:nvPicPr>
        <xdr:cNvPr id="373601" name="Рисунок 14">
          <a:extLst>
            <a:ext uri="{FF2B5EF4-FFF2-40B4-BE49-F238E27FC236}">
              <a16:creationId xmlns:a16="http://schemas.microsoft.com/office/drawing/2014/main" id="{00000000-0008-0000-1200-000061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4711124" y="16620259"/>
          <a:ext cx="918873" cy="14408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132774</xdr:colOff>
      <xdr:row>3</xdr:row>
      <xdr:rowOff>25400</xdr:rowOff>
    </xdr:from>
    <xdr:to>
      <xdr:col>3</xdr:col>
      <xdr:colOff>958274</xdr:colOff>
      <xdr:row>5</xdr:row>
      <xdr:rowOff>381000</xdr:rowOff>
    </xdr:to>
    <xdr:pic>
      <xdr:nvPicPr>
        <xdr:cNvPr id="373602" name="Рисунок 1">
          <a:extLst>
            <a:ext uri="{FF2B5EF4-FFF2-40B4-BE49-F238E27FC236}">
              <a16:creationId xmlns:a16="http://schemas.microsoft.com/office/drawing/2014/main" id="{00000000-0008-0000-1200-000062B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4756729" y="1367559"/>
          <a:ext cx="825500" cy="11868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285750</xdr:colOff>
      <xdr:row>43</xdr:row>
      <xdr:rowOff>99580</xdr:rowOff>
    </xdr:from>
    <xdr:to>
      <xdr:col>3</xdr:col>
      <xdr:colOff>762000</xdr:colOff>
      <xdr:row>43</xdr:row>
      <xdr:rowOff>980320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5000625" y="18568555"/>
          <a:ext cx="476250" cy="880740"/>
        </a:xfrm>
        <a:prstGeom prst="rect">
          <a:avLst/>
        </a:prstGeom>
      </xdr:spPr>
    </xdr:pic>
    <xdr:clientData/>
  </xdr:twoCellAnchor>
  <xdr:twoCellAnchor editAs="oneCell">
    <xdr:from>
      <xdr:col>3</xdr:col>
      <xdr:colOff>303068</xdr:colOff>
      <xdr:row>44</xdr:row>
      <xdr:rowOff>116897</xdr:rowOff>
    </xdr:from>
    <xdr:to>
      <xdr:col>3</xdr:col>
      <xdr:colOff>787976</xdr:colOff>
      <xdr:row>44</xdr:row>
      <xdr:rowOff>1022040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5017942" y="19624098"/>
          <a:ext cx="484908" cy="90514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285748</xdr:colOff>
      <xdr:row>45</xdr:row>
      <xdr:rowOff>90920</xdr:rowOff>
    </xdr:from>
    <xdr:to>
      <xdr:col>3</xdr:col>
      <xdr:colOff>787975</xdr:colOff>
      <xdr:row>45</xdr:row>
      <xdr:rowOff>1024655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000623" y="20636345"/>
          <a:ext cx="502227" cy="933736"/>
        </a:xfrm>
        <a:prstGeom prst="rect">
          <a:avLst/>
        </a:prstGeom>
      </xdr:spPr>
    </xdr:pic>
    <xdr:clientData/>
  </xdr:twoCellAnchor>
  <xdr:twoCellAnchor editAs="oneCell">
    <xdr:from>
      <xdr:col>3</xdr:col>
      <xdr:colOff>320386</xdr:colOff>
      <xdr:row>46</xdr:row>
      <xdr:rowOff>134216</xdr:rowOff>
    </xdr:from>
    <xdr:to>
      <xdr:col>3</xdr:col>
      <xdr:colOff>796635</xdr:colOff>
      <xdr:row>46</xdr:row>
      <xdr:rowOff>1025101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5035261" y="21717866"/>
          <a:ext cx="476249" cy="89088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47</xdr:row>
      <xdr:rowOff>108239</xdr:rowOff>
    </xdr:from>
    <xdr:to>
      <xdr:col>3</xdr:col>
      <xdr:colOff>787976</xdr:colOff>
      <xdr:row>48</xdr:row>
      <xdr:rowOff>2946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5000624" y="22730114"/>
          <a:ext cx="502227" cy="932932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48</xdr:row>
      <xdr:rowOff>57150</xdr:rowOff>
    </xdr:from>
    <xdr:to>
      <xdr:col>3</xdr:col>
      <xdr:colOff>800100</xdr:colOff>
      <xdr:row>48</xdr:row>
      <xdr:rowOff>978284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019675" y="23717250"/>
          <a:ext cx="495300" cy="921134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49</xdr:row>
      <xdr:rowOff>85723</xdr:rowOff>
    </xdr:from>
    <xdr:to>
      <xdr:col>3</xdr:col>
      <xdr:colOff>819150</xdr:colOff>
      <xdr:row>50</xdr:row>
      <xdr:rowOff>17854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5019675" y="24774524"/>
          <a:ext cx="514350" cy="960831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295274</xdr:colOff>
      <xdr:row>50</xdr:row>
      <xdr:rowOff>76199</xdr:rowOff>
    </xdr:from>
    <xdr:to>
      <xdr:col>3</xdr:col>
      <xdr:colOff>809625</xdr:colOff>
      <xdr:row>51</xdr:row>
      <xdr:rowOff>7818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5010149" y="25793699"/>
          <a:ext cx="514350" cy="960319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51</xdr:row>
      <xdr:rowOff>85725</xdr:rowOff>
    </xdr:from>
    <xdr:to>
      <xdr:col>3</xdr:col>
      <xdr:colOff>809624</xdr:colOff>
      <xdr:row>52</xdr:row>
      <xdr:rowOff>30586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5000624" y="26831925"/>
          <a:ext cx="523875" cy="973561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52</xdr:row>
      <xdr:rowOff>123824</xdr:rowOff>
    </xdr:from>
    <xdr:to>
      <xdr:col>3</xdr:col>
      <xdr:colOff>781050</xdr:colOff>
      <xdr:row>52</xdr:row>
      <xdr:rowOff>1005107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019675" y="27898724"/>
          <a:ext cx="476250" cy="881282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257174</xdr:colOff>
      <xdr:row>53</xdr:row>
      <xdr:rowOff>95250</xdr:rowOff>
    </xdr:from>
    <xdr:to>
      <xdr:col>3</xdr:col>
      <xdr:colOff>776946</xdr:colOff>
      <xdr:row>54</xdr:row>
      <xdr:rowOff>28575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4972048" y="28898849"/>
          <a:ext cx="519773" cy="962025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54</xdr:row>
      <xdr:rowOff>76200</xdr:rowOff>
    </xdr:from>
    <xdr:to>
      <xdr:col>3</xdr:col>
      <xdr:colOff>790574</xdr:colOff>
      <xdr:row>55</xdr:row>
      <xdr:rowOff>52162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4962524" y="29908500"/>
          <a:ext cx="542925" cy="1004662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257175</xdr:colOff>
      <xdr:row>55</xdr:row>
      <xdr:rowOff>85725</xdr:rowOff>
    </xdr:from>
    <xdr:to>
      <xdr:col>3</xdr:col>
      <xdr:colOff>781050</xdr:colOff>
      <xdr:row>56</xdr:row>
      <xdr:rowOff>35128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4972050" y="30946725"/>
          <a:ext cx="523875" cy="978103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56</xdr:row>
      <xdr:rowOff>85725</xdr:rowOff>
    </xdr:from>
    <xdr:to>
      <xdr:col>3</xdr:col>
      <xdr:colOff>762000</xdr:colOff>
      <xdr:row>57</xdr:row>
      <xdr:rowOff>13735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4962525" y="31975425"/>
          <a:ext cx="514350" cy="95671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57</xdr:row>
      <xdr:rowOff>66673</xdr:rowOff>
    </xdr:from>
    <xdr:to>
      <xdr:col>3</xdr:col>
      <xdr:colOff>762000</xdr:colOff>
      <xdr:row>58</xdr:row>
      <xdr:rowOff>33919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4943475" y="32985074"/>
          <a:ext cx="533400" cy="995945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238125</xdr:colOff>
      <xdr:row>58</xdr:row>
      <xdr:rowOff>28575</xdr:rowOff>
    </xdr:from>
    <xdr:to>
      <xdr:col>3</xdr:col>
      <xdr:colOff>771525</xdr:colOff>
      <xdr:row>59</xdr:row>
      <xdr:rowOff>2688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4953000" y="33975675"/>
          <a:ext cx="533400" cy="995886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59</xdr:row>
      <xdr:rowOff>38099</xdr:rowOff>
    </xdr:from>
    <xdr:to>
      <xdr:col>3</xdr:col>
      <xdr:colOff>761999</xdr:colOff>
      <xdr:row>59</xdr:row>
      <xdr:rowOff>1016724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4952999" y="35013899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60</xdr:row>
      <xdr:rowOff>9524</xdr:rowOff>
    </xdr:from>
    <xdr:to>
      <xdr:col>3</xdr:col>
      <xdr:colOff>781049</xdr:colOff>
      <xdr:row>61</xdr:row>
      <xdr:rowOff>1962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4952999" y="36014024"/>
          <a:ext cx="542925" cy="1014211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61</xdr:row>
      <xdr:rowOff>0</xdr:rowOff>
    </xdr:from>
    <xdr:to>
      <xdr:col>3</xdr:col>
      <xdr:colOff>781049</xdr:colOff>
      <xdr:row>61</xdr:row>
      <xdr:rowOff>1008726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4952999" y="37033200"/>
          <a:ext cx="542925" cy="1008726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62</xdr:row>
      <xdr:rowOff>28575</xdr:rowOff>
    </xdr:from>
    <xdr:to>
      <xdr:col>3</xdr:col>
      <xdr:colOff>781050</xdr:colOff>
      <xdr:row>62</xdr:row>
      <xdr:rowOff>1020317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4962525" y="38090475"/>
          <a:ext cx="533400" cy="991742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257175</xdr:colOff>
      <xdr:row>63</xdr:row>
      <xdr:rowOff>28575</xdr:rowOff>
    </xdr:from>
    <xdr:to>
      <xdr:col>3</xdr:col>
      <xdr:colOff>781878</xdr:colOff>
      <xdr:row>63</xdr:row>
      <xdr:rowOff>1000125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4972051" y="39119175"/>
          <a:ext cx="524702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257174</xdr:colOff>
      <xdr:row>64</xdr:row>
      <xdr:rowOff>19050</xdr:rowOff>
    </xdr:from>
    <xdr:to>
      <xdr:col>3</xdr:col>
      <xdr:colOff>784623</xdr:colOff>
      <xdr:row>64</xdr:row>
      <xdr:rowOff>1000125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4972048" y="40138350"/>
          <a:ext cx="527449" cy="981075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65</xdr:row>
      <xdr:rowOff>28574</xdr:rowOff>
    </xdr:from>
    <xdr:to>
      <xdr:col>3</xdr:col>
      <xdr:colOff>771524</xdr:colOff>
      <xdr:row>65</xdr:row>
      <xdr:rowOff>1007199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4962524" y="41176574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66</xdr:row>
      <xdr:rowOff>9525</xdr:rowOff>
    </xdr:from>
    <xdr:to>
      <xdr:col>3</xdr:col>
      <xdr:colOff>742949</xdr:colOff>
      <xdr:row>66</xdr:row>
      <xdr:rowOff>952115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4952999" y="42186225"/>
          <a:ext cx="504825" cy="94259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67</xdr:row>
      <xdr:rowOff>76199</xdr:rowOff>
    </xdr:from>
    <xdr:to>
      <xdr:col>3</xdr:col>
      <xdr:colOff>704849</xdr:colOff>
      <xdr:row>67</xdr:row>
      <xdr:rowOff>922230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4962525" y="43281599"/>
          <a:ext cx="457200" cy="846031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68</xdr:row>
      <xdr:rowOff>19049</xdr:rowOff>
    </xdr:from>
    <xdr:to>
      <xdr:col>3</xdr:col>
      <xdr:colOff>761999</xdr:colOff>
      <xdr:row>68</xdr:row>
      <xdr:rowOff>997496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4952999" y="44253149"/>
          <a:ext cx="523875" cy="978447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69</xdr:row>
      <xdr:rowOff>57150</xdr:rowOff>
    </xdr:from>
    <xdr:to>
      <xdr:col>3</xdr:col>
      <xdr:colOff>742949</xdr:colOff>
      <xdr:row>69</xdr:row>
      <xdr:rowOff>991510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4952999" y="45319950"/>
          <a:ext cx="504825" cy="93436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70</xdr:row>
      <xdr:rowOff>28575</xdr:rowOff>
    </xdr:from>
    <xdr:to>
      <xdr:col>3</xdr:col>
      <xdr:colOff>762000</xdr:colOff>
      <xdr:row>70</xdr:row>
      <xdr:rowOff>1020268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4943475" y="46320075"/>
          <a:ext cx="533400" cy="991693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71</xdr:row>
      <xdr:rowOff>28575</xdr:rowOff>
    </xdr:from>
    <xdr:to>
      <xdr:col>3</xdr:col>
      <xdr:colOff>731074</xdr:colOff>
      <xdr:row>71</xdr:row>
      <xdr:rowOff>923925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4962525" y="47348775"/>
          <a:ext cx="483424" cy="89535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72</xdr:row>
      <xdr:rowOff>47625</xdr:rowOff>
    </xdr:from>
    <xdr:to>
      <xdr:col>3</xdr:col>
      <xdr:colOff>723899</xdr:colOff>
      <xdr:row>72</xdr:row>
      <xdr:rowOff>982833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4933949" y="48396525"/>
          <a:ext cx="504825" cy="935208"/>
        </a:xfrm>
        <a:prstGeom prst="rect">
          <a:avLst/>
        </a:prstGeom>
      </xdr:spPr>
    </xdr:pic>
    <xdr:clientData/>
  </xdr:twoCellAnchor>
  <xdr:twoCellAnchor editAs="oneCell">
    <xdr:from>
      <xdr:col>3</xdr:col>
      <xdr:colOff>209549</xdr:colOff>
      <xdr:row>73</xdr:row>
      <xdr:rowOff>28574</xdr:rowOff>
    </xdr:from>
    <xdr:to>
      <xdr:col>3</xdr:col>
      <xdr:colOff>733424</xdr:colOff>
      <xdr:row>73</xdr:row>
      <xdr:rowOff>1007613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4924424" y="49406174"/>
          <a:ext cx="523875" cy="979039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74</xdr:row>
      <xdr:rowOff>38100</xdr:rowOff>
    </xdr:from>
    <xdr:to>
      <xdr:col>3</xdr:col>
      <xdr:colOff>742949</xdr:colOff>
      <xdr:row>74</xdr:row>
      <xdr:rowOff>1015980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4933949" y="50444400"/>
          <a:ext cx="523875" cy="977880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257174</xdr:colOff>
      <xdr:row>75</xdr:row>
      <xdr:rowOff>19050</xdr:rowOff>
    </xdr:from>
    <xdr:to>
      <xdr:col>3</xdr:col>
      <xdr:colOff>781049</xdr:colOff>
      <xdr:row>75</xdr:row>
      <xdr:rowOff>987946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4972048" y="51454050"/>
          <a:ext cx="523875" cy="968896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257175</xdr:colOff>
      <xdr:row>76</xdr:row>
      <xdr:rowOff>38099</xdr:rowOff>
    </xdr:from>
    <xdr:to>
      <xdr:col>3</xdr:col>
      <xdr:colOff>771525</xdr:colOff>
      <xdr:row>76</xdr:row>
      <xdr:rowOff>990087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4972050" y="52501799"/>
          <a:ext cx="514350" cy="951989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77</xdr:row>
      <xdr:rowOff>19050</xdr:rowOff>
    </xdr:from>
    <xdr:to>
      <xdr:col>3</xdr:col>
      <xdr:colOff>761999</xdr:colOff>
      <xdr:row>77</xdr:row>
      <xdr:rowOff>997790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4952999" y="53511449"/>
          <a:ext cx="523875" cy="97874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78</xdr:row>
      <xdr:rowOff>28574</xdr:rowOff>
    </xdr:from>
    <xdr:to>
      <xdr:col>3</xdr:col>
      <xdr:colOff>761999</xdr:colOff>
      <xdr:row>79</xdr:row>
      <xdr:rowOff>3917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4933949" y="54549674"/>
          <a:ext cx="542925" cy="1004043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79</xdr:row>
      <xdr:rowOff>28575</xdr:rowOff>
    </xdr:from>
    <xdr:to>
      <xdr:col>3</xdr:col>
      <xdr:colOff>761999</xdr:colOff>
      <xdr:row>80</xdr:row>
      <xdr:rowOff>3645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4933949" y="55578375"/>
          <a:ext cx="542925" cy="1003770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276224</xdr:colOff>
      <xdr:row>80</xdr:row>
      <xdr:rowOff>19049</xdr:rowOff>
    </xdr:from>
    <xdr:to>
      <xdr:col>3</xdr:col>
      <xdr:colOff>790575</xdr:colOff>
      <xdr:row>80</xdr:row>
      <xdr:rowOff>979706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4991100" y="56597549"/>
          <a:ext cx="514350" cy="960657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81</xdr:row>
      <xdr:rowOff>38099</xdr:rowOff>
    </xdr:from>
    <xdr:to>
      <xdr:col>3</xdr:col>
      <xdr:colOff>771524</xdr:colOff>
      <xdr:row>81</xdr:row>
      <xdr:rowOff>1016724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4962524" y="57645299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257174</xdr:colOff>
      <xdr:row>82</xdr:row>
      <xdr:rowOff>47623</xdr:rowOff>
    </xdr:from>
    <xdr:to>
      <xdr:col>3</xdr:col>
      <xdr:colOff>761999</xdr:colOff>
      <xdr:row>82</xdr:row>
      <xdr:rowOff>991657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4972048" y="58683524"/>
          <a:ext cx="504825" cy="944033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238125</xdr:colOff>
      <xdr:row>83</xdr:row>
      <xdr:rowOff>38100</xdr:rowOff>
    </xdr:from>
    <xdr:to>
      <xdr:col>3</xdr:col>
      <xdr:colOff>752475</xdr:colOff>
      <xdr:row>83</xdr:row>
      <xdr:rowOff>989733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4953000" y="59702700"/>
          <a:ext cx="514350" cy="951633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84</xdr:row>
      <xdr:rowOff>19050</xdr:rowOff>
    </xdr:from>
    <xdr:to>
      <xdr:col>3</xdr:col>
      <xdr:colOff>761999</xdr:colOff>
      <xdr:row>85</xdr:row>
      <xdr:rowOff>1778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4933949" y="60712350"/>
          <a:ext cx="542925" cy="100450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85</xdr:row>
      <xdr:rowOff>85725</xdr:rowOff>
    </xdr:from>
    <xdr:to>
      <xdr:col>3</xdr:col>
      <xdr:colOff>952499</xdr:colOff>
      <xdr:row>85</xdr:row>
      <xdr:rowOff>940810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4857749" y="61807725"/>
          <a:ext cx="809625" cy="855085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86</xdr:row>
      <xdr:rowOff>104775</xdr:rowOff>
    </xdr:from>
    <xdr:to>
      <xdr:col>3</xdr:col>
      <xdr:colOff>935354</xdr:colOff>
      <xdr:row>86</xdr:row>
      <xdr:rowOff>880110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4914900" y="62855475"/>
          <a:ext cx="735330" cy="775334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87</xdr:row>
      <xdr:rowOff>142875</xdr:rowOff>
    </xdr:from>
    <xdr:to>
      <xdr:col>3</xdr:col>
      <xdr:colOff>893444</xdr:colOff>
      <xdr:row>87</xdr:row>
      <xdr:rowOff>857249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4933950" y="63922275"/>
          <a:ext cx="674369" cy="714374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88</xdr:row>
      <xdr:rowOff>142875</xdr:rowOff>
    </xdr:from>
    <xdr:to>
      <xdr:col>3</xdr:col>
      <xdr:colOff>923925</xdr:colOff>
      <xdr:row>88</xdr:row>
      <xdr:rowOff>922655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4895850" y="64950975"/>
          <a:ext cx="742950" cy="77978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89</xdr:row>
      <xdr:rowOff>133350</xdr:rowOff>
    </xdr:from>
    <xdr:to>
      <xdr:col>3</xdr:col>
      <xdr:colOff>910590</xdr:colOff>
      <xdr:row>89</xdr:row>
      <xdr:rowOff>928369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4867274" y="65970150"/>
          <a:ext cx="758190" cy="79502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90</xdr:row>
      <xdr:rowOff>104775</xdr:rowOff>
    </xdr:from>
    <xdr:to>
      <xdr:col>3</xdr:col>
      <xdr:colOff>916305</xdr:colOff>
      <xdr:row>90</xdr:row>
      <xdr:rowOff>884555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4895850" y="66970275"/>
          <a:ext cx="735330" cy="779780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91</xdr:row>
      <xdr:rowOff>104775</xdr:rowOff>
    </xdr:from>
    <xdr:to>
      <xdr:col>3</xdr:col>
      <xdr:colOff>929640</xdr:colOff>
      <xdr:row>91</xdr:row>
      <xdr:rowOff>864869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4924425" y="67998975"/>
          <a:ext cx="720090" cy="76009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92</xdr:row>
      <xdr:rowOff>133350</xdr:rowOff>
    </xdr:from>
    <xdr:to>
      <xdr:col>3</xdr:col>
      <xdr:colOff>891539</xdr:colOff>
      <xdr:row>92</xdr:row>
      <xdr:rowOff>855344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4924425" y="69056250"/>
          <a:ext cx="681989" cy="721994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93</xdr:row>
      <xdr:rowOff>104775</xdr:rowOff>
    </xdr:from>
    <xdr:to>
      <xdr:col>3</xdr:col>
      <xdr:colOff>933450</xdr:colOff>
      <xdr:row>93</xdr:row>
      <xdr:rowOff>887730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4905375" y="70056375"/>
          <a:ext cx="742950" cy="78295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476250</xdr:colOff>
      <xdr:row>0</xdr:row>
      <xdr:rowOff>266700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SpPr txBox="1"/>
      </xdr:nvSpPr>
      <xdr:spPr bwMode="auto">
        <a:xfrm>
          <a:off x="7004050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660400</xdr:rowOff>
    </xdr:to>
    <xdr:pic>
      <xdr:nvPicPr>
        <xdr:cNvPr id="367505" name="Рисунок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300-000091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1282700" cy="660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152400</xdr:colOff>
      <xdr:row>0</xdr:row>
      <xdr:rowOff>50800</xdr:rowOff>
    </xdr:from>
    <xdr:to>
      <xdr:col>7</xdr:col>
      <xdr:colOff>692150</xdr:colOff>
      <xdr:row>0</xdr:row>
      <xdr:rowOff>660400</xdr:rowOff>
    </xdr:to>
    <xdr:pic>
      <xdr:nvPicPr>
        <xdr:cNvPr id="367506" name="Рисунок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92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7408718" y="50800"/>
          <a:ext cx="1284432" cy="609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3</xdr:row>
      <xdr:rowOff>25400</xdr:rowOff>
    </xdr:from>
    <xdr:to>
      <xdr:col>3</xdr:col>
      <xdr:colOff>1054100</xdr:colOff>
      <xdr:row>3</xdr:row>
      <xdr:rowOff>546100</xdr:rowOff>
    </xdr:to>
    <xdr:pic>
      <xdr:nvPicPr>
        <xdr:cNvPr id="367507" name="Рисунок 7">
          <a:extLst>
            <a:ext uri="{FF2B5EF4-FFF2-40B4-BE49-F238E27FC236}">
              <a16:creationId xmlns:a16="http://schemas.microsoft.com/office/drawing/2014/main" id="{00000000-0008-0000-1300-000093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435600" y="1663700"/>
          <a:ext cx="901700" cy="520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7</xdr:row>
      <xdr:rowOff>50800</xdr:rowOff>
    </xdr:from>
    <xdr:to>
      <xdr:col>3</xdr:col>
      <xdr:colOff>1054100</xdr:colOff>
      <xdr:row>7</xdr:row>
      <xdr:rowOff>520700</xdr:rowOff>
    </xdr:to>
    <xdr:pic>
      <xdr:nvPicPr>
        <xdr:cNvPr id="367508" name="Рисунок 11">
          <a:extLst>
            <a:ext uri="{FF2B5EF4-FFF2-40B4-BE49-F238E27FC236}">
              <a16:creationId xmlns:a16="http://schemas.microsoft.com/office/drawing/2014/main" id="{00000000-0008-0000-1300-000094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435600" y="4584700"/>
          <a:ext cx="901700" cy="469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</xdr:colOff>
      <xdr:row>9</xdr:row>
      <xdr:rowOff>38100</xdr:rowOff>
    </xdr:from>
    <xdr:to>
      <xdr:col>4</xdr:col>
      <xdr:colOff>3463</xdr:colOff>
      <xdr:row>9</xdr:row>
      <xdr:rowOff>558800</xdr:rowOff>
    </xdr:to>
    <xdr:pic>
      <xdr:nvPicPr>
        <xdr:cNvPr id="367509" name="Рисунок 8">
          <a:extLst>
            <a:ext uri="{FF2B5EF4-FFF2-40B4-BE49-F238E27FC236}">
              <a16:creationId xmlns:a16="http://schemas.microsoft.com/office/drawing/2014/main" id="{00000000-0008-0000-1300-000095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321300" y="5727700"/>
          <a:ext cx="1181099" cy="520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</xdr:colOff>
      <xdr:row>10</xdr:row>
      <xdr:rowOff>25400</xdr:rowOff>
    </xdr:from>
    <xdr:to>
      <xdr:col>4</xdr:col>
      <xdr:colOff>3463</xdr:colOff>
      <xdr:row>10</xdr:row>
      <xdr:rowOff>546100</xdr:rowOff>
    </xdr:to>
    <xdr:pic>
      <xdr:nvPicPr>
        <xdr:cNvPr id="367510" name="Рисунок 12">
          <a:extLst>
            <a:ext uri="{FF2B5EF4-FFF2-40B4-BE49-F238E27FC236}">
              <a16:creationId xmlns:a16="http://schemas.microsoft.com/office/drawing/2014/main" id="{00000000-0008-0000-1300-000096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321300" y="6413500"/>
          <a:ext cx="1181099" cy="520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5</xdr:row>
      <xdr:rowOff>25400</xdr:rowOff>
    </xdr:from>
    <xdr:to>
      <xdr:col>4</xdr:col>
      <xdr:colOff>289</xdr:colOff>
      <xdr:row>5</xdr:row>
      <xdr:rowOff>673100</xdr:rowOff>
    </xdr:to>
    <xdr:pic>
      <xdr:nvPicPr>
        <xdr:cNvPr id="367511" name="Рисунок 15">
          <a:extLst>
            <a:ext uri="{FF2B5EF4-FFF2-40B4-BE49-F238E27FC236}">
              <a16:creationId xmlns:a16="http://schemas.microsoft.com/office/drawing/2014/main" id="{00000000-0008-0000-1300-000097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435600" y="3111500"/>
          <a:ext cx="977900" cy="647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177800</xdr:colOff>
      <xdr:row>8</xdr:row>
      <xdr:rowOff>25400</xdr:rowOff>
    </xdr:from>
    <xdr:to>
      <xdr:col>3</xdr:col>
      <xdr:colOff>1041400</xdr:colOff>
      <xdr:row>8</xdr:row>
      <xdr:rowOff>584200</xdr:rowOff>
    </xdr:to>
    <xdr:pic>
      <xdr:nvPicPr>
        <xdr:cNvPr id="367512" name="Рисунок 16">
          <a:extLst>
            <a:ext uri="{FF2B5EF4-FFF2-40B4-BE49-F238E27FC236}">
              <a16:creationId xmlns:a16="http://schemas.microsoft.com/office/drawing/2014/main" id="{00000000-0008-0000-1300-000098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461000" y="5118100"/>
          <a:ext cx="863599" cy="558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4</xdr:row>
      <xdr:rowOff>25400</xdr:rowOff>
    </xdr:from>
    <xdr:to>
      <xdr:col>3</xdr:col>
      <xdr:colOff>1054100</xdr:colOff>
      <xdr:row>4</xdr:row>
      <xdr:rowOff>546100</xdr:rowOff>
    </xdr:to>
    <xdr:pic>
      <xdr:nvPicPr>
        <xdr:cNvPr id="367513" name="Рисунок 13">
          <a:extLst>
            <a:ext uri="{FF2B5EF4-FFF2-40B4-BE49-F238E27FC236}">
              <a16:creationId xmlns:a16="http://schemas.microsoft.com/office/drawing/2014/main" id="{00000000-0008-0000-1300-000099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435600" y="2387600"/>
          <a:ext cx="901700" cy="520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6</xdr:row>
      <xdr:rowOff>25400</xdr:rowOff>
    </xdr:from>
    <xdr:to>
      <xdr:col>4</xdr:col>
      <xdr:colOff>289</xdr:colOff>
      <xdr:row>6</xdr:row>
      <xdr:rowOff>673100</xdr:rowOff>
    </xdr:to>
    <xdr:pic>
      <xdr:nvPicPr>
        <xdr:cNvPr id="367514" name="Рисунок 18">
          <a:extLst>
            <a:ext uri="{FF2B5EF4-FFF2-40B4-BE49-F238E27FC236}">
              <a16:creationId xmlns:a16="http://schemas.microsoft.com/office/drawing/2014/main" id="{00000000-0008-0000-1300-00009A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435600" y="3835400"/>
          <a:ext cx="977900" cy="647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8081</xdr:colOff>
      <xdr:row>11</xdr:row>
      <xdr:rowOff>228600</xdr:rowOff>
    </xdr:from>
    <xdr:to>
      <xdr:col>3</xdr:col>
      <xdr:colOff>1071707</xdr:colOff>
      <xdr:row>11</xdr:row>
      <xdr:rowOff>508000</xdr:rowOff>
    </xdr:to>
    <xdr:pic>
      <xdr:nvPicPr>
        <xdr:cNvPr id="367515" name="Рисунок 1">
          <a:extLst>
            <a:ext uri="{FF2B5EF4-FFF2-40B4-BE49-F238E27FC236}">
              <a16:creationId xmlns:a16="http://schemas.microsoft.com/office/drawing/2014/main" id="{00000000-0008-0000-1300-00009B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4632037" y="7233805"/>
          <a:ext cx="1063625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29441</xdr:colOff>
      <xdr:row>12</xdr:row>
      <xdr:rowOff>25400</xdr:rowOff>
    </xdr:from>
    <xdr:to>
      <xdr:col>3</xdr:col>
      <xdr:colOff>1074016</xdr:colOff>
      <xdr:row>12</xdr:row>
      <xdr:rowOff>673100</xdr:rowOff>
    </xdr:to>
    <xdr:pic>
      <xdr:nvPicPr>
        <xdr:cNvPr id="367516" name="Рисунок 1">
          <a:extLst>
            <a:ext uri="{FF2B5EF4-FFF2-40B4-BE49-F238E27FC236}">
              <a16:creationId xmlns:a16="http://schemas.microsoft.com/office/drawing/2014/main" id="{00000000-0008-0000-1300-00009C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653396" y="7879195"/>
          <a:ext cx="1044575" cy="647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62923</xdr:colOff>
      <xdr:row>13</xdr:row>
      <xdr:rowOff>50800</xdr:rowOff>
    </xdr:from>
    <xdr:to>
      <xdr:col>3</xdr:col>
      <xdr:colOff>1053522</xdr:colOff>
      <xdr:row>13</xdr:row>
      <xdr:rowOff>622300</xdr:rowOff>
    </xdr:to>
    <xdr:pic>
      <xdr:nvPicPr>
        <xdr:cNvPr id="367517" name="Рисунок 2">
          <a:extLst>
            <a:ext uri="{FF2B5EF4-FFF2-40B4-BE49-F238E27FC236}">
              <a16:creationId xmlns:a16="http://schemas.microsoft.com/office/drawing/2014/main" id="{00000000-0008-0000-1300-00009D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4686878" y="8631959"/>
          <a:ext cx="990600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32905</xdr:colOff>
      <xdr:row>14</xdr:row>
      <xdr:rowOff>127000</xdr:rowOff>
    </xdr:from>
    <xdr:to>
      <xdr:col>3</xdr:col>
      <xdr:colOff>1045730</xdr:colOff>
      <xdr:row>15</xdr:row>
      <xdr:rowOff>292100</xdr:rowOff>
    </xdr:to>
    <xdr:pic>
      <xdr:nvPicPr>
        <xdr:cNvPr id="367518" name="Рисунок 3">
          <a:extLst>
            <a:ext uri="{FF2B5EF4-FFF2-40B4-BE49-F238E27FC236}">
              <a16:creationId xmlns:a16="http://schemas.microsoft.com/office/drawing/2014/main" id="{00000000-0008-0000-1300-00009E9B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4656860" y="9383568"/>
          <a:ext cx="1012825" cy="63269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511175</xdr:colOff>
      <xdr:row>0</xdr:row>
      <xdr:rowOff>266700</xdr:rowOff>
    </xdr:from>
    <xdr:ext cx="214679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 txBox="1"/>
      </xdr:nvSpPr>
      <xdr:spPr bwMode="auto">
        <a:xfrm>
          <a:off x="7832725" y="266700"/>
          <a:ext cx="184731" cy="264560"/>
        </a:xfrm>
        <a:prstGeom prst="rect">
          <a:avLst/>
        </a:prstGeom>
        <a:noFill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endParaRPr lang="ru-RU"/>
        </a:p>
      </xdr:txBody>
    </xdr:sp>
    <xdr:clientData/>
  </xdr:oneCellAnchor>
  <xdr:twoCellAnchor>
    <xdr:from>
      <xdr:col>4</xdr:col>
      <xdr:colOff>203200</xdr:colOff>
      <xdr:row>2</xdr:row>
      <xdr:rowOff>25400</xdr:rowOff>
    </xdr:from>
    <xdr:to>
      <xdr:col>4</xdr:col>
      <xdr:colOff>1498600</xdr:colOff>
      <xdr:row>2</xdr:row>
      <xdr:rowOff>736600</xdr:rowOff>
    </xdr:to>
    <xdr:pic>
      <xdr:nvPicPr>
        <xdr:cNvPr id="301021" name="Рисунок 5" descr="28-200">
          <a:extLst>
            <a:ext uri="{FF2B5EF4-FFF2-40B4-BE49-F238E27FC236}">
              <a16:creationId xmlns:a16="http://schemas.microsoft.com/office/drawing/2014/main" id="{00000000-0008-0000-1500-0000DD97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6959600" y="1104900"/>
          <a:ext cx="1295400" cy="711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127000</xdr:colOff>
      <xdr:row>3</xdr:row>
      <xdr:rowOff>88900</xdr:rowOff>
    </xdr:from>
    <xdr:to>
      <xdr:col>4</xdr:col>
      <xdr:colOff>1479550</xdr:colOff>
      <xdr:row>3</xdr:row>
      <xdr:rowOff>1041400</xdr:rowOff>
    </xdr:to>
    <xdr:pic>
      <xdr:nvPicPr>
        <xdr:cNvPr id="301022" name="Рисунок 6" descr="http://www.elki-opt.ru/gallery/full/1477651141.jpg">
          <a:extLst>
            <a:ext uri="{FF2B5EF4-FFF2-40B4-BE49-F238E27FC236}">
              <a16:creationId xmlns:a16="http://schemas.microsoft.com/office/drawing/2014/main" id="{00000000-0008-0000-1500-0000DE97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6883400" y="1917700"/>
          <a:ext cx="1485900" cy="952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114300</xdr:colOff>
      <xdr:row>4</xdr:row>
      <xdr:rowOff>50800</xdr:rowOff>
    </xdr:from>
    <xdr:to>
      <xdr:col>4</xdr:col>
      <xdr:colOff>1476374</xdr:colOff>
      <xdr:row>5</xdr:row>
      <xdr:rowOff>0</xdr:rowOff>
    </xdr:to>
    <xdr:pic>
      <xdr:nvPicPr>
        <xdr:cNvPr id="301023" name="Рисунок 7">
          <a:extLst>
            <a:ext uri="{FF2B5EF4-FFF2-40B4-BE49-F238E27FC236}">
              <a16:creationId xmlns:a16="http://schemas.microsoft.com/office/drawing/2014/main" id="{00000000-0008-0000-1500-0000DF97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6870700" y="2971800"/>
          <a:ext cx="15240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38100</xdr:colOff>
      <xdr:row>5</xdr:row>
      <xdr:rowOff>203200</xdr:rowOff>
    </xdr:from>
    <xdr:to>
      <xdr:col>4</xdr:col>
      <xdr:colOff>1689100</xdr:colOff>
      <xdr:row>5</xdr:row>
      <xdr:rowOff>660400</xdr:rowOff>
    </xdr:to>
    <xdr:pic>
      <xdr:nvPicPr>
        <xdr:cNvPr id="301024" name="Рисунок 8" descr="28-300w1">
          <a:extLst>
            <a:ext uri="{FF2B5EF4-FFF2-40B4-BE49-F238E27FC236}">
              <a16:creationId xmlns:a16="http://schemas.microsoft.com/office/drawing/2014/main" id="{00000000-0008-0000-1500-0000E097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6794500" y="3962400"/>
          <a:ext cx="1651000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1282700</xdr:colOff>
      <xdr:row>0</xdr:row>
      <xdr:rowOff>673100</xdr:rowOff>
    </xdr:to>
    <xdr:pic>
      <xdr:nvPicPr>
        <xdr:cNvPr id="301025" name="Рисунок 1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500-0000E197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0" y="0"/>
          <a:ext cx="1282700" cy="6731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69273</xdr:colOff>
      <xdr:row>6</xdr:row>
      <xdr:rowOff>95250</xdr:rowOff>
    </xdr:from>
    <xdr:ext cx="1365070" cy="628649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974773" y="4781550"/>
          <a:ext cx="1365070" cy="628650"/>
        </a:xfrm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0</xdr:row>
      <xdr:rowOff>114300</xdr:rowOff>
    </xdr:from>
    <xdr:to>
      <xdr:col>0</xdr:col>
      <xdr:colOff>1323974</xdr:colOff>
      <xdr:row>0</xdr:row>
      <xdr:rowOff>847725</xdr:rowOff>
    </xdr:to>
    <xdr:pic>
      <xdr:nvPicPr>
        <xdr:cNvPr id="7" name="Рисунок 1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8100" y="114300"/>
          <a:ext cx="1285873" cy="733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26506</xdr:colOff>
      <xdr:row>2</xdr:row>
      <xdr:rowOff>57150</xdr:rowOff>
    </xdr:from>
    <xdr:to>
      <xdr:col>3</xdr:col>
      <xdr:colOff>1657352</xdr:colOff>
      <xdr:row>2</xdr:row>
      <xdr:rowOff>994886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4417531" y="1238250"/>
          <a:ext cx="1630846" cy="93773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3</xdr:row>
      <xdr:rowOff>49054</xdr:rowOff>
    </xdr:from>
    <xdr:to>
      <xdr:col>3</xdr:col>
      <xdr:colOff>1647825</xdr:colOff>
      <xdr:row>3</xdr:row>
      <xdr:rowOff>980123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419600" y="2268379"/>
          <a:ext cx="1619250" cy="931069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</xdr:colOff>
      <xdr:row>4</xdr:row>
      <xdr:rowOff>39290</xdr:rowOff>
    </xdr:from>
    <xdr:to>
      <xdr:col>3</xdr:col>
      <xdr:colOff>1666461</xdr:colOff>
      <xdr:row>4</xdr:row>
      <xdr:rowOff>981075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4419599" y="3296840"/>
          <a:ext cx="1637887" cy="941785"/>
        </a:xfrm>
        <a:prstGeom prst="rect">
          <a:avLst/>
        </a:prstGeom>
      </xdr:spPr>
    </xdr:pic>
    <xdr:clientData/>
  </xdr:twoCellAnchor>
  <xdr:twoCellAnchor editAs="oneCell">
    <xdr:from>
      <xdr:col>3</xdr:col>
      <xdr:colOff>14495</xdr:colOff>
      <xdr:row>5</xdr:row>
      <xdr:rowOff>38100</xdr:rowOff>
    </xdr:from>
    <xdr:to>
      <xdr:col>3</xdr:col>
      <xdr:colOff>1654453</xdr:colOff>
      <xdr:row>5</xdr:row>
      <xdr:rowOff>981076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4405520" y="4333875"/>
          <a:ext cx="1639958" cy="942976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</xdr:row>
      <xdr:rowOff>51911</xdr:rowOff>
    </xdr:from>
    <xdr:to>
      <xdr:col>3</xdr:col>
      <xdr:colOff>1647825</xdr:colOff>
      <xdr:row>6</xdr:row>
      <xdr:rowOff>977503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4429125" y="5385911"/>
          <a:ext cx="1609724" cy="92559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7</xdr:row>
      <xdr:rowOff>50245</xdr:rowOff>
    </xdr:from>
    <xdr:to>
      <xdr:col>3</xdr:col>
      <xdr:colOff>1616764</xdr:colOff>
      <xdr:row>7</xdr:row>
      <xdr:rowOff>952500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4438650" y="6422470"/>
          <a:ext cx="1569139" cy="90225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8</xdr:row>
      <xdr:rowOff>40720</xdr:rowOff>
    </xdr:from>
    <xdr:to>
      <xdr:col>3</xdr:col>
      <xdr:colOff>1647409</xdr:colOff>
      <xdr:row>8</xdr:row>
      <xdr:rowOff>971550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4419600" y="7451170"/>
          <a:ext cx="1618835" cy="930830"/>
        </a:xfrm>
        <a:prstGeom prst="rect">
          <a:avLst/>
        </a:prstGeom>
      </xdr:spPr>
    </xdr:pic>
    <xdr:clientData/>
  </xdr:twoCellAnchor>
  <xdr:twoCellAnchor editAs="oneCell">
    <xdr:from>
      <xdr:col>3</xdr:col>
      <xdr:colOff>9524</xdr:colOff>
      <xdr:row>9</xdr:row>
      <xdr:rowOff>28337</xdr:rowOff>
    </xdr:from>
    <xdr:to>
      <xdr:col>3</xdr:col>
      <xdr:colOff>1666459</xdr:colOff>
      <xdr:row>9</xdr:row>
      <xdr:rowOff>981075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4400549" y="8477012"/>
          <a:ext cx="1656935" cy="952738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</xdr:colOff>
      <xdr:row>10</xdr:row>
      <xdr:rowOff>52148</xdr:rowOff>
    </xdr:from>
    <xdr:to>
      <xdr:col>3</xdr:col>
      <xdr:colOff>1644097</xdr:colOff>
      <xdr:row>10</xdr:row>
      <xdr:rowOff>981075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419599" y="9539049"/>
          <a:ext cx="1615523" cy="928926"/>
        </a:xfrm>
        <a:prstGeom prst="rect">
          <a:avLst/>
        </a:prstGeom>
      </xdr:spPr>
    </xdr:pic>
    <xdr:clientData/>
  </xdr:twoCellAnchor>
  <xdr:twoCellAnchor editAs="oneCell">
    <xdr:from>
      <xdr:col>3</xdr:col>
      <xdr:colOff>9524</xdr:colOff>
      <xdr:row>11</xdr:row>
      <xdr:rowOff>51674</xdr:rowOff>
    </xdr:from>
    <xdr:to>
      <xdr:col>3</xdr:col>
      <xdr:colOff>1659005</xdr:colOff>
      <xdr:row>11</xdr:row>
      <xdr:rowOff>1000126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4400549" y="10576799"/>
          <a:ext cx="1649481" cy="948452"/>
        </a:xfrm>
        <a:prstGeom prst="rect">
          <a:avLst/>
        </a:prstGeom>
      </xdr:spPr>
    </xdr:pic>
    <xdr:clientData/>
  </xdr:twoCellAnchor>
  <xdr:twoCellAnchor editAs="oneCell">
    <xdr:from>
      <xdr:col>3</xdr:col>
      <xdr:colOff>16564</xdr:colOff>
      <xdr:row>12</xdr:row>
      <xdr:rowOff>38100</xdr:rowOff>
    </xdr:from>
    <xdr:to>
      <xdr:col>3</xdr:col>
      <xdr:colOff>1656521</xdr:colOff>
      <xdr:row>12</xdr:row>
      <xdr:rowOff>981075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4407589" y="11601450"/>
          <a:ext cx="1639957" cy="94297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</xdr:row>
      <xdr:rowOff>41910</xdr:rowOff>
    </xdr:from>
    <xdr:to>
      <xdr:col>3</xdr:col>
      <xdr:colOff>1666461</xdr:colOff>
      <xdr:row>13</xdr:row>
      <xdr:rowOff>1000125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4391025" y="12643485"/>
          <a:ext cx="1666461" cy="95821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14</xdr:row>
      <xdr:rowOff>55958</xdr:rowOff>
    </xdr:from>
    <xdr:to>
      <xdr:col>3</xdr:col>
      <xdr:colOff>1632918</xdr:colOff>
      <xdr:row>14</xdr:row>
      <xdr:rowOff>962025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4448175" y="13695758"/>
          <a:ext cx="1575768" cy="906067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15</xdr:row>
      <xdr:rowOff>47149</xdr:rowOff>
    </xdr:from>
    <xdr:to>
      <xdr:col>3</xdr:col>
      <xdr:colOff>1659836</xdr:colOff>
      <xdr:row>15</xdr:row>
      <xdr:rowOff>990601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4410075" y="14725174"/>
          <a:ext cx="1640786" cy="943452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1809749</xdr:colOff>
      <xdr:row>16</xdr:row>
      <xdr:rowOff>37862</xdr:rowOff>
    </xdr:from>
    <xdr:to>
      <xdr:col>4</xdr:col>
      <xdr:colOff>6624</xdr:colOff>
      <xdr:row>16</xdr:row>
      <xdr:rowOff>1000125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4391024" y="15754112"/>
          <a:ext cx="1673501" cy="96226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17</xdr:row>
      <xdr:rowOff>45005</xdr:rowOff>
    </xdr:from>
    <xdr:to>
      <xdr:col>3</xdr:col>
      <xdr:colOff>1663561</xdr:colOff>
      <xdr:row>17</xdr:row>
      <xdr:rowOff>990599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4410075" y="16799480"/>
          <a:ext cx="1644512" cy="94559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18</xdr:row>
      <xdr:rowOff>45005</xdr:rowOff>
    </xdr:from>
    <xdr:to>
      <xdr:col>3</xdr:col>
      <xdr:colOff>1632916</xdr:colOff>
      <xdr:row>18</xdr:row>
      <xdr:rowOff>962025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4429125" y="17837706"/>
          <a:ext cx="1594816" cy="917019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19</xdr:row>
      <xdr:rowOff>58578</xdr:rowOff>
    </xdr:from>
    <xdr:to>
      <xdr:col>3</xdr:col>
      <xdr:colOff>1632918</xdr:colOff>
      <xdr:row>19</xdr:row>
      <xdr:rowOff>981075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4419600" y="18889503"/>
          <a:ext cx="1604343" cy="922497"/>
        </a:xfrm>
        <a:prstGeom prst="rect">
          <a:avLst/>
        </a:prstGeom>
      </xdr:spPr>
    </xdr:pic>
    <xdr:clientData/>
  </xdr:twoCellAnchor>
  <xdr:twoCellAnchor editAs="oneCell">
    <xdr:from>
      <xdr:col>3</xdr:col>
      <xdr:colOff>19878</xdr:colOff>
      <xdr:row>20</xdr:row>
      <xdr:rowOff>47625</xdr:rowOff>
    </xdr:from>
    <xdr:to>
      <xdr:col>3</xdr:col>
      <xdr:colOff>1643271</xdr:colOff>
      <xdr:row>20</xdr:row>
      <xdr:rowOff>981075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410904" y="19916775"/>
          <a:ext cx="1623392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21</xdr:row>
      <xdr:rowOff>36432</xdr:rowOff>
    </xdr:from>
    <xdr:to>
      <xdr:col>3</xdr:col>
      <xdr:colOff>1638302</xdr:colOff>
      <xdr:row>21</xdr:row>
      <xdr:rowOff>962025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4419600" y="20943807"/>
          <a:ext cx="1609727" cy="92559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22</xdr:row>
      <xdr:rowOff>41434</xdr:rowOff>
    </xdr:from>
    <xdr:to>
      <xdr:col>3</xdr:col>
      <xdr:colOff>1653207</xdr:colOff>
      <xdr:row>22</xdr:row>
      <xdr:rowOff>981075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4410075" y="21987034"/>
          <a:ext cx="1634158" cy="939641"/>
        </a:xfrm>
        <a:prstGeom prst="rect">
          <a:avLst/>
        </a:prstGeom>
      </xdr:spPr>
    </xdr:pic>
    <xdr:clientData/>
  </xdr:twoCellAnchor>
  <xdr:twoCellAnchor editAs="oneCell">
    <xdr:from>
      <xdr:col>3</xdr:col>
      <xdr:colOff>13666</xdr:colOff>
      <xdr:row>23</xdr:row>
      <xdr:rowOff>47625</xdr:rowOff>
    </xdr:from>
    <xdr:to>
      <xdr:col>3</xdr:col>
      <xdr:colOff>1666874</xdr:colOff>
      <xdr:row>23</xdr:row>
      <xdr:rowOff>998219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4404692" y="23031450"/>
          <a:ext cx="1653206" cy="95059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171450</xdr:colOff>
      <xdr:row>2</xdr:row>
      <xdr:rowOff>85725</xdr:rowOff>
    </xdr:from>
    <xdr:to>
      <xdr:col>3</xdr:col>
      <xdr:colOff>647699</xdr:colOff>
      <xdr:row>2</xdr:row>
      <xdr:rowOff>966465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4991100" y="409575"/>
          <a:ext cx="476250" cy="880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</xdr:row>
      <xdr:rowOff>66675</xdr:rowOff>
    </xdr:from>
    <xdr:to>
      <xdr:col>3</xdr:col>
      <xdr:colOff>675408</xdr:colOff>
      <xdr:row>3</xdr:row>
      <xdr:rowOff>971816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17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5010149" y="1428750"/>
          <a:ext cx="484908" cy="90514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4</xdr:row>
      <xdr:rowOff>38100</xdr:rowOff>
    </xdr:from>
    <xdr:to>
      <xdr:col>3</xdr:col>
      <xdr:colOff>673677</xdr:colOff>
      <xdr:row>4</xdr:row>
      <xdr:rowOff>971836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4991100" y="2438400"/>
          <a:ext cx="502227" cy="933736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5</xdr:row>
      <xdr:rowOff>57150</xdr:rowOff>
    </xdr:from>
    <xdr:to>
      <xdr:col>3</xdr:col>
      <xdr:colOff>676274</xdr:colOff>
      <xdr:row>5</xdr:row>
      <xdr:rowOff>948036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019675" y="3495675"/>
          <a:ext cx="476249" cy="89088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6</xdr:row>
      <xdr:rowOff>66675</xdr:rowOff>
    </xdr:from>
    <xdr:to>
      <xdr:col>3</xdr:col>
      <xdr:colOff>664152</xdr:colOff>
      <xdr:row>6</xdr:row>
      <xdr:rowOff>999607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4981575" y="4543425"/>
          <a:ext cx="502227" cy="932932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7</xdr:row>
      <xdr:rowOff>38100</xdr:rowOff>
    </xdr:from>
    <xdr:to>
      <xdr:col>3</xdr:col>
      <xdr:colOff>685800</xdr:colOff>
      <xdr:row>7</xdr:row>
      <xdr:rowOff>959233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17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010149" y="5553075"/>
          <a:ext cx="495300" cy="921134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8</xdr:row>
      <xdr:rowOff>28575</xdr:rowOff>
    </xdr:from>
    <xdr:to>
      <xdr:col>3</xdr:col>
      <xdr:colOff>695325</xdr:colOff>
      <xdr:row>8</xdr:row>
      <xdr:rowOff>989406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7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000625" y="6572250"/>
          <a:ext cx="514350" cy="96083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9</xdr:row>
      <xdr:rowOff>38100</xdr:rowOff>
    </xdr:from>
    <xdr:to>
      <xdr:col>3</xdr:col>
      <xdr:colOff>704849</xdr:colOff>
      <xdr:row>9</xdr:row>
      <xdr:rowOff>998418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17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010149" y="7610475"/>
          <a:ext cx="514350" cy="96031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10</xdr:row>
      <xdr:rowOff>38100</xdr:rowOff>
    </xdr:from>
    <xdr:to>
      <xdr:col>3</xdr:col>
      <xdr:colOff>714375</xdr:colOff>
      <xdr:row>10</xdr:row>
      <xdr:rowOff>1011661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17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010149" y="8639175"/>
          <a:ext cx="523875" cy="973561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11</xdr:row>
      <xdr:rowOff>66675</xdr:rowOff>
    </xdr:from>
    <xdr:to>
      <xdr:col>3</xdr:col>
      <xdr:colOff>695325</xdr:colOff>
      <xdr:row>11</xdr:row>
      <xdr:rowOff>947957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17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038725" y="9696450"/>
          <a:ext cx="476250" cy="88128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12</xdr:row>
      <xdr:rowOff>28575</xdr:rowOff>
    </xdr:from>
    <xdr:to>
      <xdr:col>3</xdr:col>
      <xdr:colOff>691222</xdr:colOff>
      <xdr:row>12</xdr:row>
      <xdr:rowOff>990599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991100" y="10687050"/>
          <a:ext cx="519773" cy="962025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13</xdr:row>
      <xdr:rowOff>19050</xdr:rowOff>
    </xdr:from>
    <xdr:to>
      <xdr:col>3</xdr:col>
      <xdr:colOff>714375</xdr:colOff>
      <xdr:row>13</xdr:row>
      <xdr:rowOff>1023712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7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4991100" y="11706225"/>
          <a:ext cx="542925" cy="100466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</xdr:row>
      <xdr:rowOff>28575</xdr:rowOff>
    </xdr:from>
    <xdr:to>
      <xdr:col>3</xdr:col>
      <xdr:colOff>695325</xdr:colOff>
      <xdr:row>14</xdr:row>
      <xdr:rowOff>1006677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4991100" y="12744450"/>
          <a:ext cx="523875" cy="978103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15</xdr:row>
      <xdr:rowOff>47625</xdr:rowOff>
    </xdr:from>
    <xdr:to>
      <xdr:col>3</xdr:col>
      <xdr:colOff>695325</xdr:colOff>
      <xdr:row>15</xdr:row>
      <xdr:rowOff>1004335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5000625" y="13792200"/>
          <a:ext cx="514350" cy="95671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16</xdr:row>
      <xdr:rowOff>28575</xdr:rowOff>
    </xdr:from>
    <xdr:to>
      <xdr:col>3</xdr:col>
      <xdr:colOff>695325</xdr:colOff>
      <xdr:row>16</xdr:row>
      <xdr:rowOff>1024520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1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4981575" y="14801850"/>
          <a:ext cx="533400" cy="995945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17</xdr:row>
      <xdr:rowOff>28575</xdr:rowOff>
    </xdr:from>
    <xdr:to>
      <xdr:col>3</xdr:col>
      <xdr:colOff>704849</xdr:colOff>
      <xdr:row>17</xdr:row>
      <xdr:rowOff>1024461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1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4991100" y="15830550"/>
          <a:ext cx="533400" cy="995886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18</xdr:row>
      <xdr:rowOff>19050</xdr:rowOff>
    </xdr:from>
    <xdr:to>
      <xdr:col>3</xdr:col>
      <xdr:colOff>704849</xdr:colOff>
      <xdr:row>18</xdr:row>
      <xdr:rowOff>997675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17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5000625" y="16849725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19</xdr:row>
      <xdr:rowOff>19050</xdr:rowOff>
    </xdr:from>
    <xdr:to>
      <xdr:col>3</xdr:col>
      <xdr:colOff>714375</xdr:colOff>
      <xdr:row>20</xdr:row>
      <xdr:rowOff>4561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7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4991100" y="17878425"/>
          <a:ext cx="542925" cy="1014211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20</xdr:row>
      <xdr:rowOff>28575</xdr:rowOff>
    </xdr:from>
    <xdr:to>
      <xdr:col>3</xdr:col>
      <xdr:colOff>723900</xdr:colOff>
      <xdr:row>21</xdr:row>
      <xdr:rowOff>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17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5000625" y="18916650"/>
          <a:ext cx="542925" cy="1008726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21</xdr:row>
      <xdr:rowOff>19050</xdr:rowOff>
    </xdr:from>
    <xdr:to>
      <xdr:col>3</xdr:col>
      <xdr:colOff>714375</xdr:colOff>
      <xdr:row>21</xdr:row>
      <xdr:rowOff>1010792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5000625" y="19935825"/>
          <a:ext cx="533400" cy="991742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22</xdr:row>
      <xdr:rowOff>19050</xdr:rowOff>
    </xdr:from>
    <xdr:to>
      <xdr:col>3</xdr:col>
      <xdr:colOff>724727</xdr:colOff>
      <xdr:row>22</xdr:row>
      <xdr:rowOff>990599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7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019675" y="20964525"/>
          <a:ext cx="524702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23</xdr:row>
      <xdr:rowOff>28575</xdr:rowOff>
    </xdr:from>
    <xdr:to>
      <xdr:col>3</xdr:col>
      <xdr:colOff>708424</xdr:colOff>
      <xdr:row>23</xdr:row>
      <xdr:rowOff>1009650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5000625" y="22002750"/>
          <a:ext cx="527449" cy="981075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24</xdr:row>
      <xdr:rowOff>28575</xdr:rowOff>
    </xdr:from>
    <xdr:to>
      <xdr:col>3</xdr:col>
      <xdr:colOff>704849</xdr:colOff>
      <xdr:row>24</xdr:row>
      <xdr:rowOff>1007200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7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5000625" y="23031450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25</xdr:row>
      <xdr:rowOff>47625</xdr:rowOff>
    </xdr:from>
    <xdr:to>
      <xdr:col>3</xdr:col>
      <xdr:colOff>666750</xdr:colOff>
      <xdr:row>25</xdr:row>
      <xdr:rowOff>990215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7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4981575" y="24079200"/>
          <a:ext cx="504825" cy="9425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</xdr:row>
      <xdr:rowOff>85725</xdr:rowOff>
    </xdr:from>
    <xdr:to>
      <xdr:col>3</xdr:col>
      <xdr:colOff>647699</xdr:colOff>
      <xdr:row>26</xdr:row>
      <xdr:rowOff>931756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7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010149" y="25146000"/>
          <a:ext cx="457200" cy="846031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27</xdr:row>
      <xdr:rowOff>28575</xdr:rowOff>
    </xdr:from>
    <xdr:to>
      <xdr:col>3</xdr:col>
      <xdr:colOff>695325</xdr:colOff>
      <xdr:row>27</xdr:row>
      <xdr:rowOff>1007022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4991100" y="26117550"/>
          <a:ext cx="523875" cy="978447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28</xdr:row>
      <xdr:rowOff>47625</xdr:rowOff>
    </xdr:from>
    <xdr:to>
      <xdr:col>3</xdr:col>
      <xdr:colOff>685800</xdr:colOff>
      <xdr:row>28</xdr:row>
      <xdr:rowOff>981985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7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5000625" y="27165300"/>
          <a:ext cx="504825" cy="93436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29</xdr:row>
      <xdr:rowOff>19050</xdr:rowOff>
    </xdr:from>
    <xdr:to>
      <xdr:col>3</xdr:col>
      <xdr:colOff>695325</xdr:colOff>
      <xdr:row>29</xdr:row>
      <xdr:rowOff>1010743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7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4981575" y="28165425"/>
          <a:ext cx="533400" cy="99169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30</xdr:row>
      <xdr:rowOff>38100</xdr:rowOff>
    </xdr:from>
    <xdr:to>
      <xdr:col>3</xdr:col>
      <xdr:colOff>673924</xdr:colOff>
      <xdr:row>30</xdr:row>
      <xdr:rowOff>933450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7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5010149" y="29213175"/>
          <a:ext cx="483424" cy="89535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31</xdr:row>
      <xdr:rowOff>47625</xdr:rowOff>
    </xdr:from>
    <xdr:to>
      <xdr:col>3</xdr:col>
      <xdr:colOff>676275</xdr:colOff>
      <xdr:row>31</xdr:row>
      <xdr:rowOff>982833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7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4991100" y="30251400"/>
          <a:ext cx="504825" cy="93520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32</xdr:row>
      <xdr:rowOff>28575</xdr:rowOff>
    </xdr:from>
    <xdr:to>
      <xdr:col>3</xdr:col>
      <xdr:colOff>695325</xdr:colOff>
      <xdr:row>32</xdr:row>
      <xdr:rowOff>1007614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7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4991100" y="31261050"/>
          <a:ext cx="523875" cy="979039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33</xdr:row>
      <xdr:rowOff>38100</xdr:rowOff>
    </xdr:from>
    <xdr:to>
      <xdr:col>3</xdr:col>
      <xdr:colOff>704849</xdr:colOff>
      <xdr:row>33</xdr:row>
      <xdr:rowOff>1015980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7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5000625" y="32299275"/>
          <a:ext cx="523875" cy="97788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34</xdr:row>
      <xdr:rowOff>38100</xdr:rowOff>
    </xdr:from>
    <xdr:to>
      <xdr:col>3</xdr:col>
      <xdr:colOff>704849</xdr:colOff>
      <xdr:row>34</xdr:row>
      <xdr:rowOff>1006996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7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5000625" y="33327974"/>
          <a:ext cx="523875" cy="968896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35</xdr:row>
      <xdr:rowOff>47625</xdr:rowOff>
    </xdr:from>
    <xdr:to>
      <xdr:col>3</xdr:col>
      <xdr:colOff>695325</xdr:colOff>
      <xdr:row>35</xdr:row>
      <xdr:rowOff>999614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7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5000625" y="34366200"/>
          <a:ext cx="514350" cy="951989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36</xdr:row>
      <xdr:rowOff>9525</xdr:rowOff>
    </xdr:from>
    <xdr:to>
      <xdr:col>3</xdr:col>
      <xdr:colOff>704849</xdr:colOff>
      <xdr:row>36</xdr:row>
      <xdr:rowOff>988265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5000625" y="35356800"/>
          <a:ext cx="523875" cy="97874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37</xdr:row>
      <xdr:rowOff>9525</xdr:rowOff>
    </xdr:from>
    <xdr:to>
      <xdr:col>3</xdr:col>
      <xdr:colOff>723900</xdr:colOff>
      <xdr:row>37</xdr:row>
      <xdr:rowOff>1013568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7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5000625" y="36385500"/>
          <a:ext cx="542925" cy="1004043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38</xdr:row>
      <xdr:rowOff>9525</xdr:rowOff>
    </xdr:from>
    <xdr:to>
      <xdr:col>3</xdr:col>
      <xdr:colOff>723900</xdr:colOff>
      <xdr:row>38</xdr:row>
      <xdr:rowOff>1013294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5000625" y="37414200"/>
          <a:ext cx="542925" cy="100377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39</xdr:row>
      <xdr:rowOff>47625</xdr:rowOff>
    </xdr:from>
    <xdr:to>
      <xdr:col>3</xdr:col>
      <xdr:colOff>714375</xdr:colOff>
      <xdr:row>39</xdr:row>
      <xdr:rowOff>1008282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1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5019675" y="38481000"/>
          <a:ext cx="514350" cy="960657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40</xdr:row>
      <xdr:rowOff>19050</xdr:rowOff>
    </xdr:from>
    <xdr:to>
      <xdr:col>3</xdr:col>
      <xdr:colOff>723900</xdr:colOff>
      <xdr:row>40</xdr:row>
      <xdr:rowOff>997675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1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5019675" y="39481125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41</xdr:row>
      <xdr:rowOff>38100</xdr:rowOff>
    </xdr:from>
    <xdr:to>
      <xdr:col>3</xdr:col>
      <xdr:colOff>714375</xdr:colOff>
      <xdr:row>41</xdr:row>
      <xdr:rowOff>982133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1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5029200" y="40528875"/>
          <a:ext cx="504825" cy="944033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42</xdr:row>
      <xdr:rowOff>47625</xdr:rowOff>
    </xdr:from>
    <xdr:to>
      <xdr:col>3</xdr:col>
      <xdr:colOff>723900</xdr:colOff>
      <xdr:row>42</xdr:row>
      <xdr:rowOff>999258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1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5029200" y="41567100"/>
          <a:ext cx="514350" cy="951633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43</xdr:row>
      <xdr:rowOff>28575</xdr:rowOff>
    </xdr:from>
    <xdr:to>
      <xdr:col>3</xdr:col>
      <xdr:colOff>723900</xdr:colOff>
      <xdr:row>44</xdr:row>
      <xdr:rowOff>4376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17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5000625" y="42576750"/>
          <a:ext cx="542925" cy="100450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44</xdr:row>
      <xdr:rowOff>95250</xdr:rowOff>
    </xdr:from>
    <xdr:to>
      <xdr:col>4</xdr:col>
      <xdr:colOff>0</xdr:colOff>
      <xdr:row>44</xdr:row>
      <xdr:rowOff>950335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1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4829175" y="43672125"/>
          <a:ext cx="809625" cy="85508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45</xdr:row>
      <xdr:rowOff>142875</xdr:rowOff>
    </xdr:from>
    <xdr:to>
      <xdr:col>3</xdr:col>
      <xdr:colOff>792480</xdr:colOff>
      <xdr:row>45</xdr:row>
      <xdr:rowOff>918210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7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4876800" y="44748450"/>
          <a:ext cx="735330" cy="775334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46</xdr:row>
      <xdr:rowOff>123824</xdr:rowOff>
    </xdr:from>
    <xdr:to>
      <xdr:col>3</xdr:col>
      <xdr:colOff>760094</xdr:colOff>
      <xdr:row>46</xdr:row>
      <xdr:rowOff>838199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4905375" y="45758100"/>
          <a:ext cx="674369" cy="714374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47</xdr:row>
      <xdr:rowOff>133350</xdr:rowOff>
    </xdr:from>
    <xdr:to>
      <xdr:col>3</xdr:col>
      <xdr:colOff>790575</xdr:colOff>
      <xdr:row>47</xdr:row>
      <xdr:rowOff>913130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7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4867274" y="46796324"/>
          <a:ext cx="742950" cy="77978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48</xdr:row>
      <xdr:rowOff>104775</xdr:rowOff>
    </xdr:from>
    <xdr:to>
      <xdr:col>3</xdr:col>
      <xdr:colOff>786765</xdr:colOff>
      <xdr:row>48</xdr:row>
      <xdr:rowOff>899794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17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4848225" y="47796449"/>
          <a:ext cx="758190" cy="79502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49</xdr:row>
      <xdr:rowOff>114300</xdr:rowOff>
    </xdr:from>
    <xdr:to>
      <xdr:col>3</xdr:col>
      <xdr:colOff>782955</xdr:colOff>
      <xdr:row>49</xdr:row>
      <xdr:rowOff>894080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17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4867274" y="48834675"/>
          <a:ext cx="735330" cy="77978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50</xdr:row>
      <xdr:rowOff>114300</xdr:rowOff>
    </xdr:from>
    <xdr:to>
      <xdr:col>3</xdr:col>
      <xdr:colOff>786765</xdr:colOff>
      <xdr:row>50</xdr:row>
      <xdr:rowOff>874394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1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4886325" y="49863375"/>
          <a:ext cx="720090" cy="76009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</xdr:row>
      <xdr:rowOff>152400</xdr:rowOff>
    </xdr:from>
    <xdr:to>
      <xdr:col>3</xdr:col>
      <xdr:colOff>758189</xdr:colOff>
      <xdr:row>51</xdr:row>
      <xdr:rowOff>874394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1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4895850" y="50930175"/>
          <a:ext cx="681989" cy="721994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52</xdr:row>
      <xdr:rowOff>104775</xdr:rowOff>
    </xdr:from>
    <xdr:to>
      <xdr:col>3</xdr:col>
      <xdr:colOff>781050</xdr:colOff>
      <xdr:row>52</xdr:row>
      <xdr:rowOff>887730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1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4857750" y="51911250"/>
          <a:ext cx="742950" cy="782955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0</xdr:row>
      <xdr:rowOff>114300</xdr:rowOff>
    </xdr:from>
    <xdr:to>
      <xdr:col>0</xdr:col>
      <xdr:colOff>1323974</xdr:colOff>
      <xdr:row>0</xdr:row>
      <xdr:rowOff>847725</xdr:rowOff>
    </xdr:to>
    <xdr:pic>
      <xdr:nvPicPr>
        <xdr:cNvPr id="155" name="Рисунок 11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1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8100" y="114300"/>
          <a:ext cx="1285873" cy="733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171450</xdr:colOff>
      <xdr:row>2</xdr:row>
      <xdr:rowOff>114300</xdr:rowOff>
    </xdr:from>
    <xdr:to>
      <xdr:col>3</xdr:col>
      <xdr:colOff>647699</xdr:colOff>
      <xdr:row>2</xdr:row>
      <xdr:rowOff>995040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4991100" y="1400175"/>
          <a:ext cx="476250" cy="880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</xdr:row>
      <xdr:rowOff>95250</xdr:rowOff>
    </xdr:from>
    <xdr:to>
      <xdr:col>3</xdr:col>
      <xdr:colOff>675408</xdr:colOff>
      <xdr:row>3</xdr:row>
      <xdr:rowOff>1000391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5010149" y="2419350"/>
          <a:ext cx="484908" cy="90514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4</xdr:row>
      <xdr:rowOff>66675</xdr:rowOff>
    </xdr:from>
    <xdr:to>
      <xdr:col>3</xdr:col>
      <xdr:colOff>673677</xdr:colOff>
      <xdr:row>4</xdr:row>
      <xdr:rowOff>1000411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4991100" y="3429000"/>
          <a:ext cx="502227" cy="933736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5</xdr:row>
      <xdr:rowOff>85725</xdr:rowOff>
    </xdr:from>
    <xdr:to>
      <xdr:col>3</xdr:col>
      <xdr:colOff>676274</xdr:colOff>
      <xdr:row>5</xdr:row>
      <xdr:rowOff>976611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5019675" y="4486275"/>
          <a:ext cx="476249" cy="89088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6</xdr:row>
      <xdr:rowOff>95250</xdr:rowOff>
    </xdr:from>
    <xdr:to>
      <xdr:col>3</xdr:col>
      <xdr:colOff>664152</xdr:colOff>
      <xdr:row>6</xdr:row>
      <xdr:rowOff>1028182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4981575" y="5534025"/>
          <a:ext cx="502227" cy="932932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7</xdr:row>
      <xdr:rowOff>66675</xdr:rowOff>
    </xdr:from>
    <xdr:to>
      <xdr:col>3</xdr:col>
      <xdr:colOff>685800</xdr:colOff>
      <xdr:row>7</xdr:row>
      <xdr:rowOff>987809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5010149" y="6543675"/>
          <a:ext cx="495300" cy="921134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8</xdr:row>
      <xdr:rowOff>57150</xdr:rowOff>
    </xdr:from>
    <xdr:to>
      <xdr:col>3</xdr:col>
      <xdr:colOff>695325</xdr:colOff>
      <xdr:row>8</xdr:row>
      <xdr:rowOff>1017981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5000625" y="7562850"/>
          <a:ext cx="514350" cy="96083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9</xdr:row>
      <xdr:rowOff>66675</xdr:rowOff>
    </xdr:from>
    <xdr:to>
      <xdr:col>3</xdr:col>
      <xdr:colOff>704849</xdr:colOff>
      <xdr:row>9</xdr:row>
      <xdr:rowOff>1026993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5010149" y="8601075"/>
          <a:ext cx="514350" cy="96031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10</xdr:row>
      <xdr:rowOff>66675</xdr:rowOff>
    </xdr:from>
    <xdr:to>
      <xdr:col>3</xdr:col>
      <xdr:colOff>714375</xdr:colOff>
      <xdr:row>11</xdr:row>
      <xdr:rowOff>11536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5010149" y="9629775"/>
          <a:ext cx="523875" cy="973561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11</xdr:row>
      <xdr:rowOff>95250</xdr:rowOff>
    </xdr:from>
    <xdr:to>
      <xdr:col>3</xdr:col>
      <xdr:colOff>695325</xdr:colOff>
      <xdr:row>11</xdr:row>
      <xdr:rowOff>976532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5038725" y="10687050"/>
          <a:ext cx="476250" cy="88128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12</xdr:row>
      <xdr:rowOff>57150</xdr:rowOff>
    </xdr:from>
    <xdr:to>
      <xdr:col>3</xdr:col>
      <xdr:colOff>691222</xdr:colOff>
      <xdr:row>12</xdr:row>
      <xdr:rowOff>1019175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4991100" y="11677650"/>
          <a:ext cx="519773" cy="962025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13</xdr:row>
      <xdr:rowOff>47625</xdr:rowOff>
    </xdr:from>
    <xdr:to>
      <xdr:col>3</xdr:col>
      <xdr:colOff>714375</xdr:colOff>
      <xdr:row>14</xdr:row>
      <xdr:rowOff>23586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4991100" y="12696825"/>
          <a:ext cx="542925" cy="100466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</xdr:row>
      <xdr:rowOff>57150</xdr:rowOff>
    </xdr:from>
    <xdr:to>
      <xdr:col>3</xdr:col>
      <xdr:colOff>695325</xdr:colOff>
      <xdr:row>15</xdr:row>
      <xdr:rowOff>6553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4991100" y="13735049"/>
          <a:ext cx="523875" cy="978103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15</xdr:row>
      <xdr:rowOff>76200</xdr:rowOff>
    </xdr:from>
    <xdr:to>
      <xdr:col>3</xdr:col>
      <xdr:colOff>695325</xdr:colOff>
      <xdr:row>16</xdr:row>
      <xdr:rowOff>4210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5000625" y="14782800"/>
          <a:ext cx="514350" cy="95671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16</xdr:row>
      <xdr:rowOff>57150</xdr:rowOff>
    </xdr:from>
    <xdr:to>
      <xdr:col>3</xdr:col>
      <xdr:colOff>695325</xdr:colOff>
      <xdr:row>17</xdr:row>
      <xdr:rowOff>24394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4981575" y="15792450"/>
          <a:ext cx="533400" cy="995945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17</xdr:row>
      <xdr:rowOff>57150</xdr:rowOff>
    </xdr:from>
    <xdr:to>
      <xdr:col>3</xdr:col>
      <xdr:colOff>704849</xdr:colOff>
      <xdr:row>18</xdr:row>
      <xdr:rowOff>24336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4991100" y="16821150"/>
          <a:ext cx="533400" cy="995886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18</xdr:row>
      <xdr:rowOff>47625</xdr:rowOff>
    </xdr:from>
    <xdr:to>
      <xdr:col>3</xdr:col>
      <xdr:colOff>704849</xdr:colOff>
      <xdr:row>18</xdr:row>
      <xdr:rowOff>1026250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5000625" y="17840325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19</xdr:row>
      <xdr:rowOff>47625</xdr:rowOff>
    </xdr:from>
    <xdr:to>
      <xdr:col>3</xdr:col>
      <xdr:colOff>714375</xdr:colOff>
      <xdr:row>20</xdr:row>
      <xdr:rowOff>33136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4991100" y="18869025"/>
          <a:ext cx="542925" cy="1014211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20</xdr:row>
      <xdr:rowOff>57150</xdr:rowOff>
    </xdr:from>
    <xdr:to>
      <xdr:col>3</xdr:col>
      <xdr:colOff>723900</xdr:colOff>
      <xdr:row>21</xdr:row>
      <xdr:rowOff>37176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5000625" y="19907250"/>
          <a:ext cx="542925" cy="1008726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21</xdr:row>
      <xdr:rowOff>47625</xdr:rowOff>
    </xdr:from>
    <xdr:to>
      <xdr:col>3</xdr:col>
      <xdr:colOff>714375</xdr:colOff>
      <xdr:row>22</xdr:row>
      <xdr:rowOff>10667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5000625" y="20926425"/>
          <a:ext cx="533400" cy="991742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22</xdr:row>
      <xdr:rowOff>47625</xdr:rowOff>
    </xdr:from>
    <xdr:to>
      <xdr:col>3</xdr:col>
      <xdr:colOff>724727</xdr:colOff>
      <xdr:row>22</xdr:row>
      <xdr:rowOff>1019175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5019675" y="21955125"/>
          <a:ext cx="524702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23</xdr:row>
      <xdr:rowOff>57150</xdr:rowOff>
    </xdr:from>
    <xdr:to>
      <xdr:col>3</xdr:col>
      <xdr:colOff>708424</xdr:colOff>
      <xdr:row>24</xdr:row>
      <xdr:rowOff>9525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5000625" y="22993350"/>
          <a:ext cx="527449" cy="981075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24</xdr:row>
      <xdr:rowOff>57150</xdr:rowOff>
    </xdr:from>
    <xdr:to>
      <xdr:col>3</xdr:col>
      <xdr:colOff>704849</xdr:colOff>
      <xdr:row>25</xdr:row>
      <xdr:rowOff>7075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5000625" y="24022050"/>
          <a:ext cx="523875" cy="978625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25</xdr:row>
      <xdr:rowOff>76200</xdr:rowOff>
    </xdr:from>
    <xdr:to>
      <xdr:col>3</xdr:col>
      <xdr:colOff>666750</xdr:colOff>
      <xdr:row>25</xdr:row>
      <xdr:rowOff>1018790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4981575" y="25069800"/>
          <a:ext cx="504825" cy="9425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</xdr:row>
      <xdr:rowOff>114300</xdr:rowOff>
    </xdr:from>
    <xdr:to>
      <xdr:col>3</xdr:col>
      <xdr:colOff>647699</xdr:colOff>
      <xdr:row>26</xdr:row>
      <xdr:rowOff>960331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5010149" y="26136600"/>
          <a:ext cx="457200" cy="846031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27</xdr:row>
      <xdr:rowOff>57150</xdr:rowOff>
    </xdr:from>
    <xdr:to>
      <xdr:col>3</xdr:col>
      <xdr:colOff>695325</xdr:colOff>
      <xdr:row>28</xdr:row>
      <xdr:rowOff>6897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4991100" y="27108150"/>
          <a:ext cx="523875" cy="978447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28</xdr:row>
      <xdr:rowOff>76200</xdr:rowOff>
    </xdr:from>
    <xdr:to>
      <xdr:col>3</xdr:col>
      <xdr:colOff>685800</xdr:colOff>
      <xdr:row>28</xdr:row>
      <xdr:rowOff>1010560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5000625" y="28155900"/>
          <a:ext cx="504825" cy="93436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29</xdr:row>
      <xdr:rowOff>47625</xdr:rowOff>
    </xdr:from>
    <xdr:to>
      <xdr:col>3</xdr:col>
      <xdr:colOff>695325</xdr:colOff>
      <xdr:row>30</xdr:row>
      <xdr:rowOff>10618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4981575" y="29156025"/>
          <a:ext cx="533400" cy="99169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30</xdr:row>
      <xdr:rowOff>66675</xdr:rowOff>
    </xdr:from>
    <xdr:to>
      <xdr:col>3</xdr:col>
      <xdr:colOff>673924</xdr:colOff>
      <xdr:row>30</xdr:row>
      <xdr:rowOff>962025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010149" y="30203775"/>
          <a:ext cx="483424" cy="89535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31</xdr:row>
      <xdr:rowOff>76200</xdr:rowOff>
    </xdr:from>
    <xdr:to>
      <xdr:col>3</xdr:col>
      <xdr:colOff>676275</xdr:colOff>
      <xdr:row>31</xdr:row>
      <xdr:rowOff>1011408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7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4991100" y="31242000"/>
          <a:ext cx="504825" cy="93520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32</xdr:row>
      <xdr:rowOff>57150</xdr:rowOff>
    </xdr:from>
    <xdr:to>
      <xdr:col>3</xdr:col>
      <xdr:colOff>695325</xdr:colOff>
      <xdr:row>33</xdr:row>
      <xdr:rowOff>7489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4991100" y="32251650"/>
          <a:ext cx="523875" cy="9790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M25"/>
  <sheetViews>
    <sheetView showGridLines="0" topLeftCell="A10" workbookViewId="0">
      <selection activeCell="I9" sqref="I9"/>
    </sheetView>
  </sheetViews>
  <sheetFormatPr defaultColWidth="11.42578125" defaultRowHeight="15"/>
  <cols>
    <col min="1" max="1" width="2.42578125" style="1" customWidth="1"/>
    <col min="2" max="2" width="4.28515625" style="1" customWidth="1"/>
    <col min="3" max="3" width="21" style="1" customWidth="1"/>
    <col min="4" max="4" width="6.140625" style="1" customWidth="1"/>
    <col min="5" max="5" width="21" style="1" customWidth="1"/>
    <col min="6" max="6" width="3.42578125" style="1" customWidth="1"/>
    <col min="7" max="7" width="1.28515625" style="2" customWidth="1"/>
    <col min="8" max="8" width="13.28515625" style="2" customWidth="1"/>
    <col min="9" max="9" width="40.140625" style="2" customWidth="1"/>
    <col min="10" max="10" width="36.85546875" style="2" customWidth="1"/>
    <col min="11" max="12" width="9.140625" style="1" customWidth="1"/>
    <col min="13" max="229" width="11.42578125" style="1" customWidth="1"/>
    <col min="230" max="230" width="1.7109375" style="1" customWidth="1"/>
    <col min="231" max="231" width="34" style="1" customWidth="1"/>
    <col min="232" max="232" width="59.28515625" style="1" customWidth="1"/>
    <col min="233" max="233" width="29.7109375" style="1" customWidth="1"/>
    <col min="234" max="234" width="13.28515625" style="1" customWidth="1"/>
    <col min="235" max="16384" width="11.42578125" style="1"/>
  </cols>
  <sheetData>
    <row r="1" spans="2:13" ht="39.75" customHeight="1">
      <c r="C1" s="181"/>
      <c r="D1" s="181"/>
      <c r="E1" s="3"/>
      <c r="F1" s="3"/>
      <c r="G1" s="3"/>
      <c r="H1" s="182" t="s">
        <v>1369</v>
      </c>
      <c r="I1" s="182"/>
    </row>
    <row r="2" spans="2:13" ht="44.1" customHeight="1">
      <c r="C2" s="181"/>
      <c r="D2" s="181"/>
      <c r="E2" s="3"/>
      <c r="F2" s="3"/>
      <c r="G2" s="3"/>
      <c r="H2" s="182"/>
      <c r="I2" s="182"/>
      <c r="J2" s="4" t="s">
        <v>1368</v>
      </c>
      <c r="K2" s="1" t="s">
        <v>0</v>
      </c>
    </row>
    <row r="3" spans="2:13" ht="25.5" customHeight="1">
      <c r="B3" s="5">
        <v>1</v>
      </c>
      <c r="C3" s="183" t="s">
        <v>1</v>
      </c>
      <c r="D3" s="183"/>
      <c r="E3" s="183"/>
      <c r="F3" s="6"/>
      <c r="G3" s="6"/>
      <c r="H3" s="1"/>
      <c r="I3" s="1"/>
      <c r="J3" s="1"/>
    </row>
    <row r="4" spans="2:13" ht="25.5" customHeight="1">
      <c r="B4" s="5">
        <v>2</v>
      </c>
      <c r="C4" s="184" t="s">
        <v>2</v>
      </c>
      <c r="D4" s="184"/>
      <c r="E4" s="184"/>
      <c r="F4" s="6"/>
      <c r="G4" s="6"/>
      <c r="H4" s="7" t="s">
        <v>3</v>
      </c>
      <c r="I4" s="8" t="s">
        <v>4</v>
      </c>
      <c r="J4" s="9" t="s">
        <v>5</v>
      </c>
      <c r="K4" s="10" t="s">
        <v>6</v>
      </c>
      <c r="L4" s="10" t="s">
        <v>7</v>
      </c>
    </row>
    <row r="5" spans="2:13" ht="25.5" customHeight="1">
      <c r="B5" s="5">
        <v>3</v>
      </c>
      <c r="C5" s="184" t="s">
        <v>8</v>
      </c>
      <c r="D5" s="184"/>
      <c r="E5" s="184"/>
      <c r="F5" s="6"/>
      <c r="G5" s="6"/>
      <c r="H5" s="11" t="s">
        <v>9</v>
      </c>
      <c r="I5" s="12" t="s">
        <v>10</v>
      </c>
      <c r="J5" s="185" t="s">
        <v>11</v>
      </c>
      <c r="K5" s="188" t="s">
        <v>12</v>
      </c>
      <c r="L5" s="191" t="s">
        <v>13</v>
      </c>
    </row>
    <row r="6" spans="2:13" ht="25.5" customHeight="1">
      <c r="B6" s="5">
        <v>4</v>
      </c>
      <c r="C6" s="184" t="s">
        <v>14</v>
      </c>
      <c r="D6" s="184"/>
      <c r="E6" s="184"/>
      <c r="F6" s="6"/>
      <c r="G6" s="6"/>
      <c r="H6" s="194" t="s">
        <v>15</v>
      </c>
      <c r="I6" s="13" t="s">
        <v>16</v>
      </c>
      <c r="J6" s="186"/>
      <c r="K6" s="189"/>
      <c r="L6" s="192"/>
    </row>
    <row r="7" spans="2:13" ht="25.5" customHeight="1">
      <c r="B7" s="5">
        <v>5</v>
      </c>
      <c r="C7" s="184" t="s">
        <v>17</v>
      </c>
      <c r="D7" s="184"/>
      <c r="E7" s="184"/>
      <c r="F7" s="6"/>
      <c r="G7" s="6"/>
      <c r="H7" s="195"/>
      <c r="I7" s="13" t="s">
        <v>18</v>
      </c>
      <c r="J7" s="186"/>
      <c r="K7" s="189"/>
      <c r="L7" s="192"/>
    </row>
    <row r="8" spans="2:13" ht="25.5" customHeight="1">
      <c r="B8" s="5">
        <v>6</v>
      </c>
      <c r="C8" s="196" t="s">
        <v>19</v>
      </c>
      <c r="D8" s="196"/>
      <c r="E8" s="196"/>
      <c r="F8" s="14"/>
      <c r="G8" s="1"/>
      <c r="H8" s="15" t="s">
        <v>20</v>
      </c>
      <c r="I8" s="16" t="s">
        <v>21</v>
      </c>
      <c r="J8" s="187"/>
      <c r="K8" s="190"/>
      <c r="L8" s="193"/>
    </row>
    <row r="9" spans="2:13" ht="25.5" customHeight="1">
      <c r="B9" s="5">
        <v>7</v>
      </c>
      <c r="C9" s="196" t="s">
        <v>22</v>
      </c>
      <c r="D9" s="196"/>
      <c r="E9" s="196"/>
      <c r="F9" s="14"/>
      <c r="G9" s="1"/>
      <c r="H9" s="197" t="s">
        <v>23</v>
      </c>
      <c r="I9" s="12" t="s">
        <v>24</v>
      </c>
      <c r="J9" s="185" t="s">
        <v>25</v>
      </c>
      <c r="K9" s="188" t="s">
        <v>26</v>
      </c>
      <c r="L9" s="191" t="s">
        <v>27</v>
      </c>
      <c r="M9" s="17"/>
    </row>
    <row r="10" spans="2:13" ht="25.5" customHeight="1">
      <c r="B10" s="5">
        <v>8</v>
      </c>
      <c r="C10" s="199" t="s">
        <v>28</v>
      </c>
      <c r="D10" s="199"/>
      <c r="E10" s="199"/>
      <c r="F10" s="6"/>
      <c r="G10" s="1"/>
      <c r="H10" s="198"/>
      <c r="I10" s="16" t="s">
        <v>29</v>
      </c>
      <c r="J10" s="187"/>
      <c r="K10" s="189"/>
      <c r="L10" s="192"/>
    </row>
    <row r="11" spans="2:13" ht="25.5" customHeight="1">
      <c r="B11" s="5">
        <v>9</v>
      </c>
      <c r="C11" s="199" t="s">
        <v>30</v>
      </c>
      <c r="D11" s="199"/>
      <c r="E11" s="199"/>
      <c r="F11" s="6"/>
      <c r="G11" s="1"/>
      <c r="H11" s="197" t="s">
        <v>31</v>
      </c>
      <c r="I11" s="12" t="s">
        <v>32</v>
      </c>
      <c r="J11" s="185" t="s">
        <v>33</v>
      </c>
      <c r="K11" s="189"/>
      <c r="L11" s="192"/>
      <c r="M11" s="17"/>
    </row>
    <row r="12" spans="2:13" ht="25.5" customHeight="1">
      <c r="B12" s="5">
        <v>10</v>
      </c>
      <c r="C12" s="199" t="s">
        <v>34</v>
      </c>
      <c r="D12" s="199"/>
      <c r="E12" s="199"/>
      <c r="F12" s="6"/>
      <c r="G12" s="1"/>
      <c r="H12" s="200"/>
      <c r="I12" s="16" t="s">
        <v>35</v>
      </c>
      <c r="J12" s="186"/>
      <c r="K12" s="190"/>
      <c r="L12" s="192"/>
      <c r="M12" s="17"/>
    </row>
    <row r="13" spans="2:13" s="17" customFormat="1" ht="25.5" customHeight="1">
      <c r="B13" s="5">
        <v>11</v>
      </c>
      <c r="C13" s="199" t="s">
        <v>36</v>
      </c>
      <c r="D13" s="199"/>
      <c r="E13" s="199"/>
      <c r="F13" s="6"/>
      <c r="H13" s="198"/>
      <c r="I13" s="18" t="s">
        <v>29</v>
      </c>
      <c r="J13" s="187"/>
      <c r="K13" s="188" t="s">
        <v>37</v>
      </c>
      <c r="L13" s="192"/>
      <c r="M13" s="1"/>
    </row>
    <row r="14" spans="2:13" ht="25.5" customHeight="1">
      <c r="B14" s="5">
        <v>12</v>
      </c>
      <c r="C14" s="199" t="s">
        <v>38</v>
      </c>
      <c r="D14" s="199"/>
      <c r="E14" s="199"/>
      <c r="F14" s="6"/>
      <c r="G14" s="1"/>
      <c r="H14" s="201" t="s">
        <v>39</v>
      </c>
      <c r="I14" s="12" t="s">
        <v>32</v>
      </c>
      <c r="J14" s="185" t="s">
        <v>40</v>
      </c>
      <c r="K14" s="189"/>
      <c r="L14" s="192"/>
    </row>
    <row r="15" spans="2:13" s="17" customFormat="1" ht="25.5" customHeight="1">
      <c r="B15" s="5">
        <v>13</v>
      </c>
      <c r="C15" s="199" t="s">
        <v>41</v>
      </c>
      <c r="D15" s="199"/>
      <c r="E15" s="199"/>
      <c r="F15" s="6"/>
      <c r="H15" s="202"/>
      <c r="I15" s="16" t="s">
        <v>35</v>
      </c>
      <c r="J15" s="187"/>
      <c r="K15" s="190"/>
      <c r="L15" s="193"/>
      <c r="M15" s="1"/>
    </row>
    <row r="16" spans="2:13" s="17" customFormat="1" ht="25.5" customHeight="1">
      <c r="B16" s="5">
        <v>14</v>
      </c>
      <c r="C16" s="199" t="s">
        <v>42</v>
      </c>
      <c r="D16" s="199"/>
      <c r="E16" s="199"/>
      <c r="F16" s="6"/>
      <c r="H16" s="205" t="s">
        <v>43</v>
      </c>
      <c r="I16" s="12" t="s">
        <v>29</v>
      </c>
      <c r="J16" s="207" t="s">
        <v>44</v>
      </c>
      <c r="K16" s="188" t="s">
        <v>45</v>
      </c>
      <c r="L16" s="209" t="s">
        <v>46</v>
      </c>
      <c r="M16" s="1"/>
    </row>
    <row r="17" spans="2:12" ht="25.5" customHeight="1">
      <c r="B17" s="5">
        <v>15</v>
      </c>
      <c r="C17" s="211" t="s">
        <v>47</v>
      </c>
      <c r="D17" s="211"/>
      <c r="E17" s="211"/>
      <c r="F17" s="6"/>
      <c r="G17" s="1"/>
      <c r="H17" s="206"/>
      <c r="I17" s="16" t="s">
        <v>35</v>
      </c>
      <c r="J17" s="208"/>
      <c r="K17" s="190"/>
      <c r="L17" s="210"/>
    </row>
    <row r="18" spans="2:12" ht="25.5" customHeight="1">
      <c r="B18" s="5">
        <v>16</v>
      </c>
      <c r="C18" s="184" t="s">
        <v>48</v>
      </c>
      <c r="D18" s="184"/>
      <c r="E18" s="184"/>
      <c r="F18" s="6"/>
      <c r="G18" s="6"/>
      <c r="H18" s="203" t="s">
        <v>49</v>
      </c>
      <c r="I18" s="203"/>
      <c r="J18" s="203"/>
      <c r="K18" s="203"/>
      <c r="L18" s="203"/>
    </row>
    <row r="19" spans="2:12" ht="25.5" customHeight="1">
      <c r="B19" s="5">
        <v>17</v>
      </c>
      <c r="C19" s="199" t="s">
        <v>50</v>
      </c>
      <c r="D19" s="199"/>
      <c r="E19" s="199"/>
      <c r="F19" s="6"/>
      <c r="G19" s="6"/>
      <c r="H19" s="204"/>
      <c r="I19" s="204"/>
      <c r="J19" s="204"/>
      <c r="K19" s="204"/>
      <c r="L19" s="204"/>
    </row>
    <row r="20" spans="2:12" ht="25.5" customHeight="1">
      <c r="B20" s="5">
        <v>18</v>
      </c>
      <c r="C20" s="199" t="s">
        <v>51</v>
      </c>
      <c r="D20" s="199"/>
      <c r="E20" s="199"/>
      <c r="F20" s="6"/>
      <c r="G20" s="6"/>
    </row>
    <row r="21" spans="2:12" ht="25.5" customHeight="1">
      <c r="B21" s="5">
        <v>19</v>
      </c>
      <c r="C21" s="199" t="s">
        <v>52</v>
      </c>
      <c r="D21" s="199"/>
      <c r="E21" s="199"/>
      <c r="F21" s="6"/>
      <c r="G21" s="6"/>
    </row>
    <row r="22" spans="2:12" ht="25.5" customHeight="1">
      <c r="B22" s="5">
        <v>20</v>
      </c>
      <c r="C22" s="199" t="s">
        <v>53</v>
      </c>
      <c r="D22" s="199"/>
      <c r="E22" s="199"/>
      <c r="F22" s="6"/>
      <c r="G22" s="6"/>
    </row>
    <row r="23" spans="2:12" ht="25.5" customHeight="1">
      <c r="B23" s="5">
        <v>21</v>
      </c>
      <c r="C23" s="199" t="s">
        <v>54</v>
      </c>
      <c r="D23" s="199"/>
      <c r="E23" s="199"/>
      <c r="F23" s="6"/>
      <c r="G23" s="6"/>
    </row>
    <row r="24" spans="2:12" ht="25.5" customHeight="1">
      <c r="B24" s="5">
        <v>22</v>
      </c>
      <c r="C24" s="199" t="s">
        <v>55</v>
      </c>
      <c r="D24" s="199"/>
      <c r="E24" s="199"/>
      <c r="F24" s="6"/>
      <c r="G24" s="6"/>
    </row>
    <row r="25" spans="2:12" ht="25.5" customHeight="1">
      <c r="B25" s="5">
        <v>23</v>
      </c>
      <c r="C25" s="199" t="s">
        <v>56</v>
      </c>
      <c r="D25" s="199"/>
      <c r="E25" s="199"/>
      <c r="F25" s="6"/>
      <c r="G25" s="6"/>
    </row>
  </sheetData>
  <mergeCells count="43">
    <mergeCell ref="C22:E22"/>
    <mergeCell ref="C23:E23"/>
    <mergeCell ref="C24:E24"/>
    <mergeCell ref="C25:E25"/>
    <mergeCell ref="C18:E18"/>
    <mergeCell ref="H18:L19"/>
    <mergeCell ref="C19:E19"/>
    <mergeCell ref="C20:E20"/>
    <mergeCell ref="C21:E21"/>
    <mergeCell ref="C16:E16"/>
    <mergeCell ref="H16:H17"/>
    <mergeCell ref="J16:J17"/>
    <mergeCell ref="K16:K17"/>
    <mergeCell ref="L16:L17"/>
    <mergeCell ref="C17:E17"/>
    <mergeCell ref="C9:E9"/>
    <mergeCell ref="H9:H10"/>
    <mergeCell ref="J9:J10"/>
    <mergeCell ref="K9:K12"/>
    <mergeCell ref="L9:L15"/>
    <mergeCell ref="C10:E10"/>
    <mergeCell ref="C11:E11"/>
    <mergeCell ref="H11:H13"/>
    <mergeCell ref="J11:J13"/>
    <mergeCell ref="C12:E12"/>
    <mergeCell ref="C13:E13"/>
    <mergeCell ref="K13:K15"/>
    <mergeCell ref="C14:E14"/>
    <mergeCell ref="H14:H15"/>
    <mergeCell ref="J14:J15"/>
    <mergeCell ref="C15:E15"/>
    <mergeCell ref="J5:J8"/>
    <mergeCell ref="K5:K8"/>
    <mergeCell ref="L5:L8"/>
    <mergeCell ref="C6:E6"/>
    <mergeCell ref="H6:H7"/>
    <mergeCell ref="C7:E7"/>
    <mergeCell ref="C8:E8"/>
    <mergeCell ref="C1:D2"/>
    <mergeCell ref="H1:I2"/>
    <mergeCell ref="C3:E3"/>
    <mergeCell ref="C4:E4"/>
    <mergeCell ref="C5:E5"/>
  </mergeCells>
  <hyperlinks>
    <hyperlink ref="C3:E3" location="'НОВИНКИ И ЭКСКЛЮЗИВ!'!A1" display="НОВИНКИ И ЭКСКЛЮЗИВ!" xr:uid="{00000000-0004-0000-0000-000000000000}"/>
    <hyperlink ref="C4" location="'Клипсолайт'!A1" display="Клипсолайт" xr:uid="{00000000-0004-0000-0000-000001000000}"/>
    <hyperlink ref="C5" location="'Деколэйс'!A1" display="Деколэйс" xr:uid="{00000000-0004-0000-0000-000002000000}"/>
    <hyperlink ref="C6" location="'Гибкий неон'!A1" display="Гибкий неон" xr:uid="{00000000-0004-0000-0000-000003000000}"/>
    <hyperlink ref="C7:E7" location="'Ламполайт'!A1" display="Ламполайт Rich LED" xr:uid="{00000000-0004-0000-0000-000004000000}"/>
    <hyperlink ref="C8:E8" location="'Гирлянды Нить'!A1" display="Светодиодные гирлянды Нить" xr:uid="{00000000-0004-0000-0000-000005000000}"/>
    <hyperlink ref="C9:E9" location="'Занавесы'!A1" display="Светодиодные дожди, занавесы" xr:uid="{00000000-0004-0000-0000-000006000000}"/>
    <hyperlink ref="C10:E10" location="'Бахрома'!A1" display="Светодиодная бахрома Rich LED" xr:uid="{00000000-0004-0000-0000-000007000000}"/>
    <hyperlink ref="C11:E11" location="'Водопад'!A1" display="Светодиодный Водопад" xr:uid="{00000000-0004-0000-0000-000008000000}"/>
    <hyperlink ref="C12:E12" location="'Спайдеры'!A1" display="Гирлянды Спайдер для деревьев " xr:uid="{00000000-0004-0000-0000-000009000000}"/>
    <hyperlink ref="C13:E13" location="Шарики!A1" display="Светодиодные гирлянды Шарики" xr:uid="{00000000-0004-0000-0000-00000A000000}"/>
    <hyperlink ref="C14:E14" location="'Подвески'!A1" display="Светодиодные подвески Rich LED" xr:uid="{00000000-0004-0000-0000-00000B000000}"/>
    <hyperlink ref="C15:E15" location="'Сетки'!A1" display="Светодиодные сетки Rich LED" xr:uid="{00000000-0004-0000-0000-00000C000000}"/>
    <hyperlink ref="C16:E16" location="'Дреды'!A1" display="Светодиодные дреды Rich LED" xr:uid="{00000000-0004-0000-0000-00000D000000}"/>
    <hyperlink ref="C17:E17" location="'2D, 3D объекты '!A1" display="Светодиодные 2D и 3D украшения Rich LED" xr:uid="{00000000-0004-0000-0000-00000E000000}"/>
    <hyperlink ref="C18:E18" location="'Дюралайт'!A1" display="Дюралайт - светодиодный шнур Rich LED" xr:uid="{00000000-0004-0000-0000-00000F000000}"/>
    <hyperlink ref="C19:E19" location="'Белт-лайт'!A1" display="Белт-лайт Rich LED" xr:uid="{00000000-0004-0000-0000-000010000000}"/>
    <hyperlink ref="C20:E20" location="'Консоли'!A1" display="Светодиодные консоли Rich LED" xr:uid="{00000000-0004-0000-0000-000011000000}"/>
    <hyperlink ref="C21:E21" location="'Соединители'!A1" display="Соединители для гирлянд Rich LED" xr:uid="{00000000-0004-0000-0000-000012000000}"/>
    <hyperlink ref="C22:E22" location="'Прожекторы'!A1" display="Светодиодный прожекторы Rich LED" xr:uid="{00000000-0004-0000-0000-000013000000}"/>
    <hyperlink ref="C23:E23" location="Лапник!A1" display="Лапник" xr:uid="{00000000-0004-0000-0000-000014000000}"/>
    <hyperlink ref="C24:E24" location="'День Победы'!A1" display="Декорации на День Победы" xr:uid="{00000000-0004-0000-0000-000015000000}"/>
    <hyperlink ref="C25:E25" location="'Летний сезон'!A1" display="Декорации на летний сезон" xr:uid="{00000000-0004-0000-0000-000016000000}"/>
  </hyperlinks>
  <pageMargins left="0.23622047244094491" right="0.23622047244094491" top="0.74803149606299213" bottom="0.74803149606299213" header="0.31496062992125984" footer="0.31496062992125984"/>
  <pageSetup paperSize="9" scale="85" fitToHeight="0"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6969"/>
  </sheetPr>
  <dimension ref="A1:K120"/>
  <sheetViews>
    <sheetView workbookViewId="0">
      <pane ySplit="1" topLeftCell="A90" activePane="bottomLeft" state="frozen"/>
      <selection activeCell="D10" sqref="D10:D16"/>
      <selection pane="bottomLeft" activeCell="K11" sqref="K11"/>
    </sheetView>
  </sheetViews>
  <sheetFormatPr defaultColWidth="11.42578125" defaultRowHeight="15"/>
  <cols>
    <col min="1" max="1" width="22.5703125" style="1" customWidth="1"/>
    <col min="2" max="2" width="13.7109375" style="19" customWidth="1"/>
    <col min="3" max="3" width="16.42578125" style="1" customWidth="1"/>
    <col min="4" max="4" width="37.85546875" style="1" customWidth="1"/>
    <col min="5" max="5" width="25" style="1" customWidth="1"/>
    <col min="6" max="6" width="12.5703125" style="1" customWidth="1"/>
    <col min="7" max="7" width="10.85546875" style="1" customWidth="1"/>
    <col min="8" max="8" width="10.42578125" style="1" customWidth="1"/>
    <col min="9" max="228" width="11.42578125" style="1" customWidth="1"/>
    <col min="229" max="229" width="1.7109375" style="1" customWidth="1"/>
    <col min="230" max="230" width="34" style="1" customWidth="1"/>
    <col min="231" max="231" width="59.28515625" style="1" customWidth="1"/>
    <col min="232" max="232" width="29.7109375" style="1" customWidth="1"/>
    <col min="233" max="233" width="13.28515625" style="1" customWidth="1"/>
    <col min="234" max="16384" width="11.42578125" style="1"/>
  </cols>
  <sheetData>
    <row r="1" spans="1:9" ht="61.5" customHeight="1">
      <c r="A1" s="20"/>
      <c r="B1" s="21"/>
      <c r="C1" s="244"/>
      <c r="D1" s="244"/>
      <c r="E1" s="244"/>
    </row>
    <row r="2" spans="1:9" ht="51">
      <c r="A2" s="22" t="s">
        <v>57</v>
      </c>
      <c r="B2" s="22" t="s">
        <v>58</v>
      </c>
      <c r="C2" s="22" t="s">
        <v>59</v>
      </c>
      <c r="D2" s="22" t="s">
        <v>60</v>
      </c>
      <c r="E2" s="22" t="s">
        <v>61</v>
      </c>
      <c r="F2" s="22" t="s">
        <v>62</v>
      </c>
      <c r="G2" s="23" t="s">
        <v>63</v>
      </c>
      <c r="H2" s="23" t="s">
        <v>64</v>
      </c>
      <c r="I2" s="24" t="s">
        <v>65</v>
      </c>
    </row>
    <row r="3" spans="1:9" s="17" customFormat="1" ht="21.75" hidden="1" customHeight="1">
      <c r="A3" s="25" t="s">
        <v>66</v>
      </c>
      <c r="B3" s="26"/>
      <c r="C3" s="26"/>
      <c r="D3" s="26"/>
      <c r="E3" s="26"/>
      <c r="F3" s="26"/>
      <c r="G3" s="26"/>
      <c r="H3" s="26"/>
      <c r="I3" s="27"/>
    </row>
    <row r="4" spans="1:9" ht="87.75" hidden="1" customHeight="1">
      <c r="A4" s="28" t="s">
        <v>67</v>
      </c>
      <c r="B4" s="29" t="s">
        <v>68</v>
      </c>
      <c r="C4" s="29" t="s">
        <v>69</v>
      </c>
      <c r="D4" s="252" t="s">
        <v>70</v>
      </c>
      <c r="E4" s="254"/>
      <c r="F4" s="30">
        <v>1500</v>
      </c>
      <c r="G4" s="245">
        <v>20</v>
      </c>
      <c r="H4" s="245">
        <v>10</v>
      </c>
      <c r="I4" s="247">
        <f>0.42*0.34*0.27</f>
        <v>3.8556000000000007E-2</v>
      </c>
    </row>
    <row r="5" spans="1:9" ht="82.5" hidden="1" customHeight="1">
      <c r="A5" s="28" t="s">
        <v>71</v>
      </c>
      <c r="B5" s="29" t="s">
        <v>72</v>
      </c>
      <c r="C5" s="29" t="s">
        <v>69</v>
      </c>
      <c r="D5" s="253"/>
      <c r="E5" s="255"/>
      <c r="F5" s="30">
        <v>1500</v>
      </c>
      <c r="G5" s="249"/>
      <c r="H5" s="249"/>
      <c r="I5" s="250"/>
    </row>
    <row r="6" spans="1:9" s="17" customFormat="1" ht="21.75" hidden="1" customHeight="1">
      <c r="A6" s="25" t="s">
        <v>73</v>
      </c>
      <c r="B6" s="26"/>
      <c r="C6" s="26"/>
      <c r="D6" s="26"/>
      <c r="E6" s="26"/>
      <c r="F6" s="26"/>
      <c r="G6" s="26"/>
      <c r="H6" s="26"/>
      <c r="I6" s="27"/>
    </row>
    <row r="7" spans="1:9" ht="84.75" hidden="1" customHeight="1">
      <c r="A7" s="28" t="s">
        <v>74</v>
      </c>
      <c r="B7" s="29" t="s">
        <v>68</v>
      </c>
      <c r="C7" s="29" t="s">
        <v>75</v>
      </c>
      <c r="D7" s="256" t="s">
        <v>76</v>
      </c>
      <c r="E7" s="254"/>
      <c r="F7" s="30">
        <v>2180</v>
      </c>
      <c r="G7" s="245">
        <v>10</v>
      </c>
      <c r="H7" s="245">
        <v>6.2</v>
      </c>
      <c r="I7" s="247">
        <v>3.2000000000000001E-2</v>
      </c>
    </row>
    <row r="8" spans="1:9" ht="86.25" hidden="1" customHeight="1">
      <c r="A8" s="34" t="s">
        <v>77</v>
      </c>
      <c r="B8" s="35" t="s">
        <v>72</v>
      </c>
      <c r="C8" s="35" t="s">
        <v>75</v>
      </c>
      <c r="D8" s="257"/>
      <c r="E8" s="258"/>
      <c r="F8" s="31">
        <v>2180</v>
      </c>
      <c r="G8" s="246"/>
      <c r="H8" s="246"/>
      <c r="I8" s="248"/>
    </row>
    <row r="9" spans="1:9" ht="30" customHeight="1">
      <c r="A9" s="26" t="s">
        <v>78</v>
      </c>
      <c r="B9" s="36"/>
      <c r="C9" s="36"/>
      <c r="D9" s="37"/>
      <c r="E9" s="38"/>
      <c r="F9" s="39"/>
      <c r="G9" s="39"/>
      <c r="H9" s="39"/>
      <c r="I9" s="40"/>
    </row>
    <row r="10" spans="1:9" ht="42" customHeight="1">
      <c r="A10" s="41" t="s">
        <v>79</v>
      </c>
      <c r="B10" s="42" t="s">
        <v>72</v>
      </c>
      <c r="C10" s="42" t="s">
        <v>80</v>
      </c>
      <c r="D10" s="252" t="s">
        <v>81</v>
      </c>
      <c r="E10" s="254" t="s">
        <v>0</v>
      </c>
      <c r="F10" s="32">
        <v>8750</v>
      </c>
      <c r="G10" s="32">
        <v>1</v>
      </c>
      <c r="H10" s="43">
        <v>2.5</v>
      </c>
      <c r="I10" s="33">
        <f t="shared" ref="I10:I23" si="0">0.9*0.3*0.05</f>
        <v>1.3500000000000002E-2</v>
      </c>
    </row>
    <row r="11" spans="1:9" ht="42" customHeight="1">
      <c r="A11" s="41" t="s">
        <v>82</v>
      </c>
      <c r="B11" s="29" t="s">
        <v>83</v>
      </c>
      <c r="C11" s="29" t="s">
        <v>80</v>
      </c>
      <c r="D11" s="259"/>
      <c r="E11" s="258"/>
      <c r="F11" s="32">
        <v>8750</v>
      </c>
      <c r="G11" s="30">
        <v>1</v>
      </c>
      <c r="H11" s="43">
        <v>2.5</v>
      </c>
      <c r="I11" s="33">
        <f t="shared" si="0"/>
        <v>1.3500000000000002E-2</v>
      </c>
    </row>
    <row r="12" spans="1:9" ht="42" customHeight="1">
      <c r="A12" s="41" t="s">
        <v>84</v>
      </c>
      <c r="B12" s="35" t="s">
        <v>85</v>
      </c>
      <c r="C12" s="29" t="s">
        <v>80</v>
      </c>
      <c r="D12" s="259"/>
      <c r="E12" s="258"/>
      <c r="F12" s="32">
        <v>8750</v>
      </c>
      <c r="G12" s="31">
        <v>1</v>
      </c>
      <c r="H12" s="43">
        <v>2.5</v>
      </c>
      <c r="I12" s="33">
        <f t="shared" si="0"/>
        <v>1.3500000000000002E-2</v>
      </c>
    </row>
    <row r="13" spans="1:9" ht="42" customHeight="1">
      <c r="A13" s="41" t="s">
        <v>86</v>
      </c>
      <c r="B13" s="35" t="s">
        <v>87</v>
      </c>
      <c r="C13" s="29" t="s">
        <v>80</v>
      </c>
      <c r="D13" s="259"/>
      <c r="E13" s="258"/>
      <c r="F13" s="32">
        <v>8750</v>
      </c>
      <c r="G13" s="31">
        <v>1</v>
      </c>
      <c r="H13" s="43">
        <v>2.5</v>
      </c>
      <c r="I13" s="33">
        <f t="shared" si="0"/>
        <v>1.3500000000000002E-2</v>
      </c>
    </row>
    <row r="14" spans="1:9" ht="42" customHeight="1">
      <c r="A14" s="41" t="s">
        <v>88</v>
      </c>
      <c r="B14" s="35" t="s">
        <v>68</v>
      </c>
      <c r="C14" s="29" t="s">
        <v>80</v>
      </c>
      <c r="D14" s="259"/>
      <c r="E14" s="258"/>
      <c r="F14" s="32">
        <v>8750</v>
      </c>
      <c r="G14" s="31">
        <v>1</v>
      </c>
      <c r="H14" s="43">
        <v>2.5</v>
      </c>
      <c r="I14" s="33">
        <f t="shared" si="0"/>
        <v>1.3500000000000002E-2</v>
      </c>
    </row>
    <row r="15" spans="1:9" ht="42" customHeight="1">
      <c r="A15" s="41" t="s">
        <v>89</v>
      </c>
      <c r="B15" s="35" t="s">
        <v>72</v>
      </c>
      <c r="C15" s="29" t="s">
        <v>80</v>
      </c>
      <c r="D15" s="259"/>
      <c r="E15" s="258"/>
      <c r="F15" s="32">
        <v>8750</v>
      </c>
      <c r="G15" s="31">
        <v>1</v>
      </c>
      <c r="H15" s="43">
        <v>2.5</v>
      </c>
      <c r="I15" s="33">
        <f t="shared" si="0"/>
        <v>1.3500000000000002E-2</v>
      </c>
    </row>
    <row r="16" spans="1:9" ht="42" customHeight="1">
      <c r="A16" s="28" t="s">
        <v>90</v>
      </c>
      <c r="B16" s="29" t="s">
        <v>91</v>
      </c>
      <c r="C16" s="29" t="s">
        <v>80</v>
      </c>
      <c r="D16" s="253"/>
      <c r="E16" s="255"/>
      <c r="F16" s="32">
        <v>8750</v>
      </c>
      <c r="G16" s="30">
        <v>1</v>
      </c>
      <c r="H16" s="44">
        <v>2.5</v>
      </c>
      <c r="I16" s="33">
        <f t="shared" si="0"/>
        <v>1.3500000000000002E-2</v>
      </c>
    </row>
    <row r="17" spans="1:9" ht="42" customHeight="1">
      <c r="A17" s="41" t="s">
        <v>92</v>
      </c>
      <c r="B17" s="42" t="s">
        <v>72</v>
      </c>
      <c r="C17" s="42" t="s">
        <v>75</v>
      </c>
      <c r="D17" s="252" t="s">
        <v>93</v>
      </c>
      <c r="E17" s="254" t="s">
        <v>0</v>
      </c>
      <c r="F17" s="32">
        <v>8750</v>
      </c>
      <c r="G17" s="32">
        <v>1</v>
      </c>
      <c r="H17" s="43">
        <v>2.5</v>
      </c>
      <c r="I17" s="33">
        <f t="shared" si="0"/>
        <v>1.3500000000000002E-2</v>
      </c>
    </row>
    <row r="18" spans="1:9" ht="42" customHeight="1">
      <c r="A18" s="41" t="s">
        <v>94</v>
      </c>
      <c r="B18" s="29" t="s">
        <v>83</v>
      </c>
      <c r="C18" s="42" t="s">
        <v>75</v>
      </c>
      <c r="D18" s="259"/>
      <c r="E18" s="258"/>
      <c r="F18" s="32">
        <v>8750</v>
      </c>
      <c r="G18" s="30">
        <v>1</v>
      </c>
      <c r="H18" s="43">
        <v>2.5</v>
      </c>
      <c r="I18" s="33">
        <f t="shared" si="0"/>
        <v>1.3500000000000002E-2</v>
      </c>
    </row>
    <row r="19" spans="1:9" ht="42" customHeight="1">
      <c r="A19" s="41" t="s">
        <v>95</v>
      </c>
      <c r="B19" s="35" t="s">
        <v>85</v>
      </c>
      <c r="C19" s="42" t="s">
        <v>75</v>
      </c>
      <c r="D19" s="259"/>
      <c r="E19" s="258"/>
      <c r="F19" s="32">
        <v>8750</v>
      </c>
      <c r="G19" s="31">
        <v>1</v>
      </c>
      <c r="H19" s="43">
        <v>2.5</v>
      </c>
      <c r="I19" s="33">
        <f t="shared" si="0"/>
        <v>1.3500000000000002E-2</v>
      </c>
    </row>
    <row r="20" spans="1:9" ht="42" customHeight="1">
      <c r="A20" s="41" t="s">
        <v>96</v>
      </c>
      <c r="B20" s="35" t="s">
        <v>87</v>
      </c>
      <c r="C20" s="42" t="s">
        <v>75</v>
      </c>
      <c r="D20" s="259"/>
      <c r="E20" s="258"/>
      <c r="F20" s="32">
        <v>8750</v>
      </c>
      <c r="G20" s="31">
        <v>1</v>
      </c>
      <c r="H20" s="43">
        <v>2.5</v>
      </c>
      <c r="I20" s="33">
        <f t="shared" si="0"/>
        <v>1.3500000000000002E-2</v>
      </c>
    </row>
    <row r="21" spans="1:9" ht="42" customHeight="1">
      <c r="A21" s="41" t="s">
        <v>97</v>
      </c>
      <c r="B21" s="35" t="s">
        <v>68</v>
      </c>
      <c r="C21" s="42" t="s">
        <v>75</v>
      </c>
      <c r="D21" s="259"/>
      <c r="E21" s="258"/>
      <c r="F21" s="32">
        <v>8750</v>
      </c>
      <c r="G21" s="31">
        <v>1</v>
      </c>
      <c r="H21" s="43">
        <v>2.5</v>
      </c>
      <c r="I21" s="33">
        <f t="shared" si="0"/>
        <v>1.3500000000000002E-2</v>
      </c>
    </row>
    <row r="22" spans="1:9" ht="42" customHeight="1">
      <c r="A22" s="41" t="s">
        <v>98</v>
      </c>
      <c r="B22" s="35" t="s">
        <v>72</v>
      </c>
      <c r="C22" s="42" t="s">
        <v>75</v>
      </c>
      <c r="D22" s="259"/>
      <c r="E22" s="258"/>
      <c r="F22" s="32">
        <v>8750</v>
      </c>
      <c r="G22" s="31">
        <v>1</v>
      </c>
      <c r="H22" s="43">
        <v>2.5</v>
      </c>
      <c r="I22" s="33">
        <f t="shared" si="0"/>
        <v>1.3500000000000002E-2</v>
      </c>
    </row>
    <row r="23" spans="1:9" ht="42" customHeight="1">
      <c r="A23" s="41" t="s">
        <v>99</v>
      </c>
      <c r="B23" s="29" t="s">
        <v>91</v>
      </c>
      <c r="C23" s="42" t="s">
        <v>75</v>
      </c>
      <c r="D23" s="253"/>
      <c r="E23" s="255"/>
      <c r="F23" s="32">
        <v>8750</v>
      </c>
      <c r="G23" s="30">
        <v>1</v>
      </c>
      <c r="H23" s="44">
        <v>2.5</v>
      </c>
      <c r="I23" s="33">
        <f t="shared" si="0"/>
        <v>1.3500000000000002E-2</v>
      </c>
    </row>
    <row r="24" spans="1:9" ht="42" customHeight="1">
      <c r="A24" s="41" t="s">
        <v>100</v>
      </c>
      <c r="B24" s="42" t="s">
        <v>72</v>
      </c>
      <c r="C24" s="42" t="s">
        <v>80</v>
      </c>
      <c r="D24" s="252" t="s">
        <v>101</v>
      </c>
      <c r="E24" s="254" t="s">
        <v>0</v>
      </c>
      <c r="F24" s="32">
        <v>18740</v>
      </c>
      <c r="G24" s="32">
        <v>1</v>
      </c>
      <c r="H24" s="43">
        <v>5.6</v>
      </c>
      <c r="I24" s="33">
        <f t="shared" ref="I24:I37" si="1">1.5*0.5*0.05</f>
        <v>3.7500000000000006E-2</v>
      </c>
    </row>
    <row r="25" spans="1:9" ht="42" customHeight="1">
      <c r="A25" s="41" t="s">
        <v>102</v>
      </c>
      <c r="B25" s="29" t="s">
        <v>83</v>
      </c>
      <c r="C25" s="29" t="s">
        <v>80</v>
      </c>
      <c r="D25" s="259"/>
      <c r="E25" s="258"/>
      <c r="F25" s="32">
        <v>18740</v>
      </c>
      <c r="G25" s="30">
        <v>1</v>
      </c>
      <c r="H25" s="43">
        <v>5.6</v>
      </c>
      <c r="I25" s="33">
        <f t="shared" si="1"/>
        <v>3.7500000000000006E-2</v>
      </c>
    </row>
    <row r="26" spans="1:9" ht="42" customHeight="1">
      <c r="A26" s="41" t="s">
        <v>103</v>
      </c>
      <c r="B26" s="35" t="s">
        <v>85</v>
      </c>
      <c r="C26" s="29" t="s">
        <v>80</v>
      </c>
      <c r="D26" s="259"/>
      <c r="E26" s="258"/>
      <c r="F26" s="32">
        <v>18740</v>
      </c>
      <c r="G26" s="31">
        <v>1</v>
      </c>
      <c r="H26" s="43">
        <v>5.6</v>
      </c>
      <c r="I26" s="33">
        <f t="shared" si="1"/>
        <v>3.7500000000000006E-2</v>
      </c>
    </row>
    <row r="27" spans="1:9" ht="42" customHeight="1">
      <c r="A27" s="41" t="s">
        <v>104</v>
      </c>
      <c r="B27" s="35" t="s">
        <v>87</v>
      </c>
      <c r="C27" s="29" t="s">
        <v>80</v>
      </c>
      <c r="D27" s="259"/>
      <c r="E27" s="258"/>
      <c r="F27" s="32">
        <v>18740</v>
      </c>
      <c r="G27" s="31">
        <v>1</v>
      </c>
      <c r="H27" s="43">
        <v>5.6</v>
      </c>
      <c r="I27" s="33">
        <f t="shared" si="1"/>
        <v>3.7500000000000006E-2</v>
      </c>
    </row>
    <row r="28" spans="1:9" ht="42" customHeight="1">
      <c r="A28" s="41" t="s">
        <v>105</v>
      </c>
      <c r="B28" s="35" t="s">
        <v>68</v>
      </c>
      <c r="C28" s="29" t="s">
        <v>80</v>
      </c>
      <c r="D28" s="259"/>
      <c r="E28" s="258"/>
      <c r="F28" s="32">
        <v>18740</v>
      </c>
      <c r="G28" s="31">
        <v>1</v>
      </c>
      <c r="H28" s="43">
        <v>5.6</v>
      </c>
      <c r="I28" s="33">
        <f t="shared" si="1"/>
        <v>3.7500000000000006E-2</v>
      </c>
    </row>
    <row r="29" spans="1:9" ht="42" customHeight="1">
      <c r="A29" s="41" t="s">
        <v>106</v>
      </c>
      <c r="B29" s="35" t="s">
        <v>72</v>
      </c>
      <c r="C29" s="29" t="s">
        <v>80</v>
      </c>
      <c r="D29" s="259"/>
      <c r="E29" s="258"/>
      <c r="F29" s="32">
        <v>18740</v>
      </c>
      <c r="G29" s="31">
        <v>1</v>
      </c>
      <c r="H29" s="43">
        <v>5.6</v>
      </c>
      <c r="I29" s="33">
        <f t="shared" si="1"/>
        <v>3.7500000000000006E-2</v>
      </c>
    </row>
    <row r="30" spans="1:9" ht="42" customHeight="1">
      <c r="A30" s="28" t="s">
        <v>107</v>
      </c>
      <c r="B30" s="29" t="s">
        <v>91</v>
      </c>
      <c r="C30" s="29" t="s">
        <v>80</v>
      </c>
      <c r="D30" s="253"/>
      <c r="E30" s="255"/>
      <c r="F30" s="32">
        <v>18740</v>
      </c>
      <c r="G30" s="30">
        <v>1</v>
      </c>
      <c r="H30" s="43">
        <v>5.6</v>
      </c>
      <c r="I30" s="33">
        <f t="shared" si="1"/>
        <v>3.7500000000000006E-2</v>
      </c>
    </row>
    <row r="31" spans="1:9" ht="42" customHeight="1">
      <c r="A31" s="28" t="s">
        <v>108</v>
      </c>
      <c r="B31" s="29" t="s">
        <v>72</v>
      </c>
      <c r="C31" s="29" t="s">
        <v>75</v>
      </c>
      <c r="D31" s="252" t="s">
        <v>109</v>
      </c>
      <c r="E31" s="254" t="s">
        <v>0</v>
      </c>
      <c r="F31" s="32">
        <v>18740</v>
      </c>
      <c r="G31" s="30">
        <v>1</v>
      </c>
      <c r="H31" s="44">
        <v>5.6</v>
      </c>
      <c r="I31" s="45">
        <f t="shared" si="1"/>
        <v>3.7500000000000006E-2</v>
      </c>
    </row>
    <row r="32" spans="1:9" ht="42" customHeight="1">
      <c r="A32" s="41" t="s">
        <v>110</v>
      </c>
      <c r="B32" s="29" t="s">
        <v>83</v>
      </c>
      <c r="C32" s="42" t="s">
        <v>75</v>
      </c>
      <c r="D32" s="259"/>
      <c r="E32" s="258"/>
      <c r="F32" s="32">
        <v>18740</v>
      </c>
      <c r="G32" s="30">
        <v>1</v>
      </c>
      <c r="H32" s="43">
        <v>5.6</v>
      </c>
      <c r="I32" s="33">
        <f t="shared" si="1"/>
        <v>3.7500000000000006E-2</v>
      </c>
    </row>
    <row r="33" spans="1:9" ht="42" customHeight="1">
      <c r="A33" s="41" t="s">
        <v>111</v>
      </c>
      <c r="B33" s="35" t="s">
        <v>85</v>
      </c>
      <c r="C33" s="42" t="s">
        <v>75</v>
      </c>
      <c r="D33" s="259"/>
      <c r="E33" s="258"/>
      <c r="F33" s="32">
        <v>18740</v>
      </c>
      <c r="G33" s="31">
        <v>1</v>
      </c>
      <c r="H33" s="43">
        <v>5.6</v>
      </c>
      <c r="I33" s="33">
        <f t="shared" si="1"/>
        <v>3.7500000000000006E-2</v>
      </c>
    </row>
    <row r="34" spans="1:9" ht="42" customHeight="1">
      <c r="A34" s="41" t="s">
        <v>112</v>
      </c>
      <c r="B34" s="35" t="s">
        <v>87</v>
      </c>
      <c r="C34" s="42" t="s">
        <v>75</v>
      </c>
      <c r="D34" s="259"/>
      <c r="E34" s="258"/>
      <c r="F34" s="32">
        <v>18740</v>
      </c>
      <c r="G34" s="31">
        <v>1</v>
      </c>
      <c r="H34" s="43">
        <v>5.6</v>
      </c>
      <c r="I34" s="33">
        <f t="shared" si="1"/>
        <v>3.7500000000000006E-2</v>
      </c>
    </row>
    <row r="35" spans="1:9" ht="42" customHeight="1">
      <c r="A35" s="41" t="s">
        <v>113</v>
      </c>
      <c r="B35" s="35" t="s">
        <v>68</v>
      </c>
      <c r="C35" s="42" t="s">
        <v>75</v>
      </c>
      <c r="D35" s="259"/>
      <c r="E35" s="258"/>
      <c r="F35" s="32">
        <v>18740</v>
      </c>
      <c r="G35" s="31">
        <v>1</v>
      </c>
      <c r="H35" s="43">
        <v>5.6</v>
      </c>
      <c r="I35" s="33">
        <f t="shared" si="1"/>
        <v>3.7500000000000006E-2</v>
      </c>
    </row>
    <row r="36" spans="1:9" ht="42" customHeight="1">
      <c r="A36" s="41" t="s">
        <v>114</v>
      </c>
      <c r="B36" s="35" t="s">
        <v>72</v>
      </c>
      <c r="C36" s="42" t="s">
        <v>75</v>
      </c>
      <c r="D36" s="259"/>
      <c r="E36" s="258"/>
      <c r="F36" s="32">
        <v>18740</v>
      </c>
      <c r="G36" s="31">
        <v>1</v>
      </c>
      <c r="H36" s="43">
        <v>5.6</v>
      </c>
      <c r="I36" s="33">
        <f t="shared" si="1"/>
        <v>3.7500000000000006E-2</v>
      </c>
    </row>
    <row r="37" spans="1:9" ht="42" customHeight="1">
      <c r="A37" s="41" t="s">
        <v>115</v>
      </c>
      <c r="B37" s="29" t="s">
        <v>91</v>
      </c>
      <c r="C37" s="42" t="s">
        <v>75</v>
      </c>
      <c r="D37" s="253"/>
      <c r="E37" s="255"/>
      <c r="F37" s="32">
        <v>18740</v>
      </c>
      <c r="G37" s="30">
        <v>1</v>
      </c>
      <c r="H37" s="43">
        <v>5.6</v>
      </c>
      <c r="I37" s="33">
        <f t="shared" si="1"/>
        <v>3.7500000000000006E-2</v>
      </c>
    </row>
    <row r="38" spans="1:9" ht="42" customHeight="1">
      <c r="A38" s="41" t="s">
        <v>116</v>
      </c>
      <c r="B38" s="42" t="s">
        <v>72</v>
      </c>
      <c r="C38" s="42" t="s">
        <v>80</v>
      </c>
      <c r="D38" s="259" t="s">
        <v>117</v>
      </c>
      <c r="E38" s="258" t="s">
        <v>0</v>
      </c>
      <c r="F38" s="32">
        <v>36050</v>
      </c>
      <c r="G38" s="32">
        <v>1</v>
      </c>
      <c r="H38" s="43">
        <v>9.5</v>
      </c>
      <c r="I38" s="33">
        <f t="shared" ref="I38:I51" si="2">2.1*0.7*0.05</f>
        <v>7.3499999999999996E-2</v>
      </c>
    </row>
    <row r="39" spans="1:9" ht="42" customHeight="1">
      <c r="A39" s="41" t="s">
        <v>118</v>
      </c>
      <c r="B39" s="29" t="s">
        <v>83</v>
      </c>
      <c r="C39" s="29" t="s">
        <v>80</v>
      </c>
      <c r="D39" s="259"/>
      <c r="E39" s="258"/>
      <c r="F39" s="32">
        <v>36050</v>
      </c>
      <c r="G39" s="30">
        <v>1</v>
      </c>
      <c r="H39" s="43">
        <v>9.5</v>
      </c>
      <c r="I39" s="33">
        <f t="shared" si="2"/>
        <v>7.3499999999999996E-2</v>
      </c>
    </row>
    <row r="40" spans="1:9" ht="42" customHeight="1">
      <c r="A40" s="41" t="s">
        <v>119</v>
      </c>
      <c r="B40" s="35" t="s">
        <v>85</v>
      </c>
      <c r="C40" s="29" t="s">
        <v>80</v>
      </c>
      <c r="D40" s="259"/>
      <c r="E40" s="258"/>
      <c r="F40" s="32">
        <v>36050</v>
      </c>
      <c r="G40" s="31">
        <v>1</v>
      </c>
      <c r="H40" s="43">
        <v>9.5</v>
      </c>
      <c r="I40" s="33">
        <f t="shared" si="2"/>
        <v>7.3499999999999996E-2</v>
      </c>
    </row>
    <row r="41" spans="1:9" ht="42" customHeight="1">
      <c r="A41" s="41" t="s">
        <v>120</v>
      </c>
      <c r="B41" s="35" t="s">
        <v>87</v>
      </c>
      <c r="C41" s="29" t="s">
        <v>80</v>
      </c>
      <c r="D41" s="259"/>
      <c r="E41" s="258"/>
      <c r="F41" s="32">
        <v>36050</v>
      </c>
      <c r="G41" s="31">
        <v>1</v>
      </c>
      <c r="H41" s="43">
        <v>9.5</v>
      </c>
      <c r="I41" s="33">
        <f t="shared" si="2"/>
        <v>7.3499999999999996E-2</v>
      </c>
    </row>
    <row r="42" spans="1:9" ht="42" customHeight="1">
      <c r="A42" s="41" t="s">
        <v>121</v>
      </c>
      <c r="B42" s="35" t="s">
        <v>68</v>
      </c>
      <c r="C42" s="29" t="s">
        <v>80</v>
      </c>
      <c r="D42" s="259"/>
      <c r="E42" s="258"/>
      <c r="F42" s="32">
        <v>36050</v>
      </c>
      <c r="G42" s="31">
        <v>1</v>
      </c>
      <c r="H42" s="43">
        <v>9.5</v>
      </c>
      <c r="I42" s="33">
        <f t="shared" si="2"/>
        <v>7.3499999999999996E-2</v>
      </c>
    </row>
    <row r="43" spans="1:9" ht="42" customHeight="1">
      <c r="A43" s="41" t="s">
        <v>122</v>
      </c>
      <c r="B43" s="35" t="s">
        <v>72</v>
      </c>
      <c r="C43" s="29" t="s">
        <v>80</v>
      </c>
      <c r="D43" s="259"/>
      <c r="E43" s="258"/>
      <c r="F43" s="32">
        <v>36050</v>
      </c>
      <c r="G43" s="31">
        <v>1</v>
      </c>
      <c r="H43" s="43">
        <v>9.5</v>
      </c>
      <c r="I43" s="33">
        <f t="shared" si="2"/>
        <v>7.3499999999999996E-2</v>
      </c>
    </row>
    <row r="44" spans="1:9" ht="42" customHeight="1">
      <c r="A44" s="28" t="s">
        <v>123</v>
      </c>
      <c r="B44" s="29" t="s">
        <v>91</v>
      </c>
      <c r="C44" s="29" t="s">
        <v>80</v>
      </c>
      <c r="D44" s="253"/>
      <c r="E44" s="255"/>
      <c r="F44" s="32">
        <v>36050</v>
      </c>
      <c r="G44" s="30">
        <v>1</v>
      </c>
      <c r="H44" s="43">
        <v>9.5</v>
      </c>
      <c r="I44" s="33">
        <f t="shared" si="2"/>
        <v>7.3499999999999996E-2</v>
      </c>
    </row>
    <row r="45" spans="1:9" ht="42" customHeight="1">
      <c r="A45" s="41" t="s">
        <v>124</v>
      </c>
      <c r="B45" s="42" t="s">
        <v>72</v>
      </c>
      <c r="C45" s="42" t="s">
        <v>75</v>
      </c>
      <c r="D45" s="252" t="s">
        <v>125</v>
      </c>
      <c r="E45" s="254" t="s">
        <v>0</v>
      </c>
      <c r="F45" s="32">
        <v>36050</v>
      </c>
      <c r="G45" s="32">
        <v>1</v>
      </c>
      <c r="H45" s="43">
        <v>9.5</v>
      </c>
      <c r="I45" s="33">
        <f t="shared" si="2"/>
        <v>7.3499999999999996E-2</v>
      </c>
    </row>
    <row r="46" spans="1:9" ht="42" customHeight="1">
      <c r="A46" s="41" t="s">
        <v>126</v>
      </c>
      <c r="B46" s="29" t="s">
        <v>83</v>
      </c>
      <c r="C46" s="42" t="s">
        <v>75</v>
      </c>
      <c r="D46" s="259"/>
      <c r="E46" s="258"/>
      <c r="F46" s="32">
        <v>36050</v>
      </c>
      <c r="G46" s="30">
        <v>1</v>
      </c>
      <c r="H46" s="43">
        <v>9.5</v>
      </c>
      <c r="I46" s="33">
        <f t="shared" si="2"/>
        <v>7.3499999999999996E-2</v>
      </c>
    </row>
    <row r="47" spans="1:9" ht="42" customHeight="1">
      <c r="A47" s="41" t="s">
        <v>127</v>
      </c>
      <c r="B47" s="35" t="s">
        <v>85</v>
      </c>
      <c r="C47" s="42" t="s">
        <v>75</v>
      </c>
      <c r="D47" s="259"/>
      <c r="E47" s="258"/>
      <c r="F47" s="32">
        <v>36050</v>
      </c>
      <c r="G47" s="31">
        <v>1</v>
      </c>
      <c r="H47" s="43">
        <v>9.5</v>
      </c>
      <c r="I47" s="33">
        <f t="shared" si="2"/>
        <v>7.3499999999999996E-2</v>
      </c>
    </row>
    <row r="48" spans="1:9" ht="42" customHeight="1">
      <c r="A48" s="41" t="s">
        <v>128</v>
      </c>
      <c r="B48" s="35" t="s">
        <v>87</v>
      </c>
      <c r="C48" s="42" t="s">
        <v>75</v>
      </c>
      <c r="D48" s="259"/>
      <c r="E48" s="258"/>
      <c r="F48" s="32">
        <v>36050</v>
      </c>
      <c r="G48" s="31">
        <v>1</v>
      </c>
      <c r="H48" s="43">
        <v>9.5</v>
      </c>
      <c r="I48" s="33">
        <f t="shared" si="2"/>
        <v>7.3499999999999996E-2</v>
      </c>
    </row>
    <row r="49" spans="1:11" ht="42" customHeight="1">
      <c r="A49" s="41" t="s">
        <v>129</v>
      </c>
      <c r="B49" s="35" t="s">
        <v>68</v>
      </c>
      <c r="C49" s="42" t="s">
        <v>75</v>
      </c>
      <c r="D49" s="259"/>
      <c r="E49" s="258"/>
      <c r="F49" s="32">
        <v>36050</v>
      </c>
      <c r="G49" s="31">
        <v>1</v>
      </c>
      <c r="H49" s="43">
        <v>9.5</v>
      </c>
      <c r="I49" s="33">
        <f t="shared" si="2"/>
        <v>7.3499999999999996E-2</v>
      </c>
    </row>
    <row r="50" spans="1:11" ht="42" customHeight="1">
      <c r="A50" s="41" t="s">
        <v>130</v>
      </c>
      <c r="B50" s="35" t="s">
        <v>72</v>
      </c>
      <c r="C50" s="42" t="s">
        <v>75</v>
      </c>
      <c r="D50" s="259"/>
      <c r="E50" s="258"/>
      <c r="F50" s="32">
        <v>36050</v>
      </c>
      <c r="G50" s="31">
        <v>1</v>
      </c>
      <c r="H50" s="43">
        <v>9.5</v>
      </c>
      <c r="I50" s="33">
        <f t="shared" si="2"/>
        <v>7.3499999999999996E-2</v>
      </c>
    </row>
    <row r="51" spans="1:11" ht="42" customHeight="1">
      <c r="A51" s="41" t="s">
        <v>131</v>
      </c>
      <c r="B51" s="35" t="s">
        <v>91</v>
      </c>
      <c r="C51" s="42" t="s">
        <v>75</v>
      </c>
      <c r="D51" s="253"/>
      <c r="E51" s="255"/>
      <c r="F51" s="32">
        <v>36050</v>
      </c>
      <c r="G51" s="31">
        <v>1</v>
      </c>
      <c r="H51" s="43">
        <v>9.5</v>
      </c>
      <c r="I51" s="33">
        <f t="shared" si="2"/>
        <v>7.3499999999999996E-2</v>
      </c>
    </row>
    <row r="52" spans="1:11" ht="26.25" customHeight="1">
      <c r="A52" s="260" t="s">
        <v>132</v>
      </c>
      <c r="B52" s="260"/>
      <c r="C52" s="36"/>
      <c r="D52" s="37"/>
      <c r="E52" s="38"/>
      <c r="F52" s="39"/>
      <c r="G52" s="39"/>
      <c r="H52" s="39"/>
      <c r="I52" s="40"/>
    </row>
    <row r="53" spans="1:11" ht="96" customHeight="1">
      <c r="A53" s="41" t="s">
        <v>133</v>
      </c>
      <c r="B53" s="42" t="s">
        <v>134</v>
      </c>
      <c r="C53" s="42" t="s">
        <v>134</v>
      </c>
      <c r="D53" s="252" t="s">
        <v>135</v>
      </c>
      <c r="E53" s="254"/>
      <c r="F53" s="32">
        <v>7140</v>
      </c>
      <c r="G53" s="32"/>
      <c r="H53" s="32"/>
      <c r="I53" s="33"/>
    </row>
    <row r="54" spans="1:11" ht="96" customHeight="1">
      <c r="A54" s="41" t="s">
        <v>136</v>
      </c>
      <c r="B54" s="42" t="s">
        <v>134</v>
      </c>
      <c r="C54" s="42" t="s">
        <v>134</v>
      </c>
      <c r="D54" s="259"/>
      <c r="E54" s="258"/>
      <c r="F54" s="30">
        <v>10300</v>
      </c>
      <c r="G54" s="30"/>
      <c r="H54" s="30"/>
      <c r="I54" s="45"/>
    </row>
    <row r="55" spans="1:11" ht="96" customHeight="1">
      <c r="A55" s="41" t="s">
        <v>137</v>
      </c>
      <c r="B55" s="42" t="s">
        <v>134</v>
      </c>
      <c r="C55" s="42" t="s">
        <v>134</v>
      </c>
      <c r="D55" s="253"/>
      <c r="E55" s="255"/>
      <c r="F55" s="30">
        <v>16580</v>
      </c>
      <c r="G55" s="30"/>
      <c r="H55" s="30"/>
      <c r="I55" s="45"/>
    </row>
    <row r="56" spans="1:11" s="17" customFormat="1" ht="29.25" customHeight="1">
      <c r="A56" s="25" t="s">
        <v>138</v>
      </c>
      <c r="B56" s="26"/>
      <c r="C56" s="26"/>
      <c r="D56" s="26"/>
      <c r="E56" s="46"/>
      <c r="F56" s="47"/>
      <c r="G56" s="47"/>
      <c r="H56" s="47"/>
      <c r="I56" s="47"/>
    </row>
    <row r="57" spans="1:11" s="17" customFormat="1" ht="52.5" customHeight="1">
      <c r="A57" s="28" t="s">
        <v>139</v>
      </c>
      <c r="B57" s="29" t="s">
        <v>68</v>
      </c>
      <c r="C57" s="238" t="s">
        <v>69</v>
      </c>
      <c r="D57" s="251" t="s">
        <v>140</v>
      </c>
      <c r="E57" s="238"/>
      <c r="F57" s="30">
        <v>5500</v>
      </c>
      <c r="G57" s="30">
        <v>1</v>
      </c>
      <c r="H57" s="44">
        <v>1.3</v>
      </c>
      <c r="I57" s="48">
        <f t="shared" ref="I57:I59" si="3">0.4*0.4*0.05</f>
        <v>8.0000000000000019E-3</v>
      </c>
    </row>
    <row r="58" spans="1:11" s="49" customFormat="1" ht="52.5" customHeight="1">
      <c r="A58" s="28" t="s">
        <v>141</v>
      </c>
      <c r="B58" s="29" t="s">
        <v>72</v>
      </c>
      <c r="C58" s="239"/>
      <c r="D58" s="218"/>
      <c r="E58" s="239"/>
      <c r="F58" s="30">
        <v>5500</v>
      </c>
      <c r="G58" s="30">
        <v>1</v>
      </c>
      <c r="H58" s="44">
        <v>1.3</v>
      </c>
      <c r="I58" s="48">
        <f t="shared" si="3"/>
        <v>8.0000000000000019E-3</v>
      </c>
      <c r="J58" s="17"/>
      <c r="K58" s="17"/>
    </row>
    <row r="59" spans="1:11" ht="52.5" customHeight="1">
      <c r="A59" s="28" t="s">
        <v>142</v>
      </c>
      <c r="B59" s="29" t="s">
        <v>85</v>
      </c>
      <c r="C59" s="240"/>
      <c r="D59" s="219"/>
      <c r="E59" s="240"/>
      <c r="F59" s="30">
        <v>5500</v>
      </c>
      <c r="G59" s="30">
        <v>1</v>
      </c>
      <c r="H59" s="44">
        <v>1.3</v>
      </c>
      <c r="I59" s="48">
        <f t="shared" si="3"/>
        <v>8.0000000000000019E-3</v>
      </c>
      <c r="J59" s="17"/>
      <c r="K59" s="17"/>
    </row>
    <row r="60" spans="1:11" ht="49.5" customHeight="1">
      <c r="A60" s="28" t="s">
        <v>143</v>
      </c>
      <c r="B60" s="29" t="s">
        <v>68</v>
      </c>
      <c r="C60" s="238" t="s">
        <v>69</v>
      </c>
      <c r="D60" s="241" t="s">
        <v>144</v>
      </c>
      <c r="E60" s="238"/>
      <c r="F60" s="30">
        <v>9610</v>
      </c>
      <c r="G60" s="30">
        <v>1</v>
      </c>
      <c r="H60" s="44">
        <v>2.8</v>
      </c>
      <c r="I60" s="48">
        <f t="shared" ref="I60:I62" si="4">0.7*0.7*0.05</f>
        <v>2.4499999999999997E-2</v>
      </c>
      <c r="J60" s="17"/>
      <c r="K60" s="17"/>
    </row>
    <row r="61" spans="1:11" ht="49.5" customHeight="1">
      <c r="A61" s="28" t="s">
        <v>145</v>
      </c>
      <c r="B61" s="29" t="s">
        <v>72</v>
      </c>
      <c r="C61" s="239"/>
      <c r="D61" s="242"/>
      <c r="E61" s="239"/>
      <c r="F61" s="30">
        <v>9610</v>
      </c>
      <c r="G61" s="30">
        <v>1</v>
      </c>
      <c r="H61" s="44">
        <v>2.8</v>
      </c>
      <c r="I61" s="48">
        <f t="shared" si="4"/>
        <v>2.4499999999999997E-2</v>
      </c>
      <c r="J61" s="17"/>
      <c r="K61" s="17"/>
    </row>
    <row r="62" spans="1:11" ht="49.5" customHeight="1">
      <c r="A62" s="28" t="s">
        <v>146</v>
      </c>
      <c r="B62" s="29" t="s">
        <v>85</v>
      </c>
      <c r="C62" s="240"/>
      <c r="D62" s="243"/>
      <c r="E62" s="240"/>
      <c r="F62" s="30">
        <v>9610</v>
      </c>
      <c r="G62" s="30">
        <v>1</v>
      </c>
      <c r="H62" s="44">
        <v>2.8</v>
      </c>
      <c r="I62" s="48">
        <f t="shared" si="4"/>
        <v>2.4499999999999997E-2</v>
      </c>
      <c r="J62" s="17"/>
      <c r="K62" s="17"/>
    </row>
    <row r="63" spans="1:11" ht="54" customHeight="1">
      <c r="A63" s="28" t="s">
        <v>147</v>
      </c>
      <c r="B63" s="29" t="s">
        <v>68</v>
      </c>
      <c r="C63" s="238" t="s">
        <v>69</v>
      </c>
      <c r="D63" s="217" t="s">
        <v>148</v>
      </c>
      <c r="E63" s="238"/>
      <c r="F63" s="30">
        <v>5500</v>
      </c>
      <c r="G63" s="30">
        <v>1</v>
      </c>
      <c r="H63" s="44">
        <v>1.3</v>
      </c>
      <c r="I63" s="48">
        <f t="shared" ref="I63:I65" si="5">0.4*0.4*0.05</f>
        <v>8.0000000000000019E-3</v>
      </c>
      <c r="J63" s="17"/>
      <c r="K63" s="17"/>
    </row>
    <row r="64" spans="1:11" ht="54" customHeight="1">
      <c r="A64" s="28" t="s">
        <v>149</v>
      </c>
      <c r="B64" s="29" t="s">
        <v>72</v>
      </c>
      <c r="C64" s="239"/>
      <c r="D64" s="218"/>
      <c r="E64" s="239"/>
      <c r="F64" s="30">
        <v>5500</v>
      </c>
      <c r="G64" s="30">
        <v>1</v>
      </c>
      <c r="H64" s="44">
        <v>1.3</v>
      </c>
      <c r="I64" s="48">
        <f t="shared" si="5"/>
        <v>8.0000000000000019E-3</v>
      </c>
      <c r="J64" s="17"/>
      <c r="K64" s="17"/>
    </row>
    <row r="65" spans="1:11" ht="54" customHeight="1">
      <c r="A65" s="28" t="s">
        <v>150</v>
      </c>
      <c r="B65" s="29" t="s">
        <v>85</v>
      </c>
      <c r="C65" s="240"/>
      <c r="D65" s="219"/>
      <c r="E65" s="240"/>
      <c r="F65" s="30">
        <v>5500</v>
      </c>
      <c r="G65" s="30">
        <v>1</v>
      </c>
      <c r="H65" s="44">
        <v>1.3</v>
      </c>
      <c r="I65" s="48">
        <f t="shared" si="5"/>
        <v>8.0000000000000019E-3</v>
      </c>
      <c r="J65" s="17"/>
      <c r="K65" s="17"/>
    </row>
    <row r="66" spans="1:11" ht="51.75" customHeight="1">
      <c r="A66" s="28" t="s">
        <v>151</v>
      </c>
      <c r="B66" s="29" t="s">
        <v>68</v>
      </c>
      <c r="C66" s="238" t="s">
        <v>69</v>
      </c>
      <c r="D66" s="217" t="s">
        <v>152</v>
      </c>
      <c r="E66" s="238"/>
      <c r="F66" s="30">
        <v>9610</v>
      </c>
      <c r="G66" s="30">
        <v>1</v>
      </c>
      <c r="H66" s="44">
        <v>2.8</v>
      </c>
      <c r="I66" s="48">
        <f t="shared" ref="I66:I68" si="6">0.7*0.7*0.05</f>
        <v>2.4499999999999997E-2</v>
      </c>
      <c r="J66" s="17"/>
      <c r="K66" s="17"/>
    </row>
    <row r="67" spans="1:11" ht="51.75" customHeight="1">
      <c r="A67" s="28" t="s">
        <v>153</v>
      </c>
      <c r="B67" s="29" t="s">
        <v>72</v>
      </c>
      <c r="C67" s="239"/>
      <c r="D67" s="218"/>
      <c r="E67" s="239"/>
      <c r="F67" s="30">
        <v>9610</v>
      </c>
      <c r="G67" s="30">
        <v>1</v>
      </c>
      <c r="H67" s="44">
        <v>2.8</v>
      </c>
      <c r="I67" s="48">
        <f t="shared" si="6"/>
        <v>2.4499999999999997E-2</v>
      </c>
      <c r="J67" s="17"/>
      <c r="K67" s="17"/>
    </row>
    <row r="68" spans="1:11" ht="51.75" customHeight="1">
      <c r="A68" s="28" t="s">
        <v>154</v>
      </c>
      <c r="B68" s="29" t="s">
        <v>85</v>
      </c>
      <c r="C68" s="240"/>
      <c r="D68" s="219"/>
      <c r="E68" s="240"/>
      <c r="F68" s="30">
        <v>9610</v>
      </c>
      <c r="G68" s="30">
        <v>1</v>
      </c>
      <c r="H68" s="44">
        <v>2.8</v>
      </c>
      <c r="I68" s="48">
        <f t="shared" si="6"/>
        <v>2.4499999999999997E-2</v>
      </c>
      <c r="J68" s="17"/>
      <c r="K68" s="17"/>
    </row>
    <row r="69" spans="1:11" ht="66.75" customHeight="1">
      <c r="A69" s="28" t="s">
        <v>155</v>
      </c>
      <c r="B69" s="29" t="s">
        <v>156</v>
      </c>
      <c r="C69" s="238" t="s">
        <v>69</v>
      </c>
      <c r="D69" s="217" t="s">
        <v>157</v>
      </c>
      <c r="E69" s="42"/>
      <c r="F69" s="30">
        <v>11280</v>
      </c>
      <c r="G69" s="30">
        <v>1</v>
      </c>
      <c r="H69" s="30">
        <v>3</v>
      </c>
      <c r="I69" s="48">
        <f t="shared" ref="I69:I70" si="7">1*1*0.05</f>
        <v>0.05</v>
      </c>
      <c r="J69" s="17"/>
      <c r="K69" s="17"/>
    </row>
    <row r="70" spans="1:11" ht="63" customHeight="1">
      <c r="A70" s="28" t="s">
        <v>158</v>
      </c>
      <c r="B70" s="29" t="s">
        <v>85</v>
      </c>
      <c r="C70" s="240"/>
      <c r="D70" s="219"/>
      <c r="E70" s="42"/>
      <c r="F70" s="30">
        <v>11280</v>
      </c>
      <c r="G70" s="30">
        <v>1</v>
      </c>
      <c r="H70" s="30">
        <v>3</v>
      </c>
      <c r="I70" s="48">
        <f t="shared" si="7"/>
        <v>0.05</v>
      </c>
      <c r="J70" s="17"/>
      <c r="K70" s="17"/>
    </row>
    <row r="71" spans="1:11" ht="30" customHeight="1">
      <c r="A71" s="50" t="s">
        <v>2</v>
      </c>
      <c r="B71" s="51"/>
      <c r="C71" s="51"/>
      <c r="D71" s="51"/>
      <c r="E71" s="51"/>
      <c r="F71" s="51"/>
      <c r="G71" s="51"/>
      <c r="H71" s="51"/>
      <c r="I71" s="52"/>
      <c r="J71" s="17"/>
    </row>
    <row r="72" spans="1:11" ht="132" customHeight="1">
      <c r="A72" s="28" t="s">
        <v>159</v>
      </c>
      <c r="B72" s="29" t="s">
        <v>68</v>
      </c>
      <c r="C72" s="29" t="s">
        <v>69</v>
      </c>
      <c r="D72" s="53" t="s">
        <v>160</v>
      </c>
      <c r="E72" s="54"/>
      <c r="F72" s="29">
        <v>23380</v>
      </c>
      <c r="G72" s="29">
        <v>1</v>
      </c>
      <c r="H72" s="29">
        <v>11.2</v>
      </c>
      <c r="I72" s="29">
        <v>3.9E-2</v>
      </c>
      <c r="J72" s="17"/>
    </row>
    <row r="73" spans="1:11" ht="15" customHeight="1">
      <c r="A73" s="28" t="s">
        <v>161</v>
      </c>
      <c r="B73" s="29" t="s">
        <v>83</v>
      </c>
      <c r="C73" s="227" t="s">
        <v>69</v>
      </c>
      <c r="D73" s="217" t="s">
        <v>162</v>
      </c>
      <c r="E73" s="235"/>
      <c r="F73" s="29">
        <v>26</v>
      </c>
      <c r="G73" s="29" t="s">
        <v>163</v>
      </c>
      <c r="H73" s="29" t="s">
        <v>163</v>
      </c>
      <c r="I73" s="29" t="s">
        <v>163</v>
      </c>
      <c r="J73" s="17"/>
    </row>
    <row r="74" spans="1:11">
      <c r="A74" s="28" t="s">
        <v>164</v>
      </c>
      <c r="B74" s="29" t="s">
        <v>165</v>
      </c>
      <c r="C74" s="228"/>
      <c r="D74" s="218"/>
      <c r="E74" s="236"/>
      <c r="F74" s="29">
        <v>26</v>
      </c>
      <c r="G74" s="29">
        <v>2000</v>
      </c>
      <c r="H74" s="29">
        <v>11.2</v>
      </c>
      <c r="I74" s="29">
        <v>3.9E-2</v>
      </c>
      <c r="J74" s="49"/>
    </row>
    <row r="75" spans="1:11">
      <c r="A75" s="28" t="s">
        <v>166</v>
      </c>
      <c r="B75" s="29" t="s">
        <v>85</v>
      </c>
      <c r="C75" s="228"/>
      <c r="D75" s="218"/>
      <c r="E75" s="236"/>
      <c r="F75" s="29">
        <v>26</v>
      </c>
      <c r="G75" s="29" t="s">
        <v>163</v>
      </c>
      <c r="H75" s="29" t="s">
        <v>163</v>
      </c>
      <c r="I75" s="29" t="s">
        <v>163</v>
      </c>
    </row>
    <row r="76" spans="1:11">
      <c r="A76" s="28" t="s">
        <v>167</v>
      </c>
      <c r="B76" s="29" t="s">
        <v>87</v>
      </c>
      <c r="C76" s="228"/>
      <c r="D76" s="218"/>
      <c r="E76" s="236"/>
      <c r="F76" s="29">
        <v>26</v>
      </c>
      <c r="G76" s="29" t="s">
        <v>163</v>
      </c>
      <c r="H76" s="29" t="s">
        <v>163</v>
      </c>
      <c r="I76" s="29" t="s">
        <v>163</v>
      </c>
    </row>
    <row r="77" spans="1:11">
      <c r="A77" s="28" t="s">
        <v>168</v>
      </c>
      <c r="B77" s="29" t="s">
        <v>68</v>
      </c>
      <c r="C77" s="228"/>
      <c r="D77" s="218"/>
      <c r="E77" s="236"/>
      <c r="F77" s="29">
        <v>26</v>
      </c>
      <c r="G77" s="29">
        <v>2000</v>
      </c>
      <c r="H77" s="29">
        <v>11.2</v>
      </c>
      <c r="I77" s="29">
        <v>3.9E-2</v>
      </c>
    </row>
    <row r="78" spans="1:11">
      <c r="A78" s="28" t="s">
        <v>169</v>
      </c>
      <c r="B78" s="29" t="s">
        <v>91</v>
      </c>
      <c r="C78" s="229"/>
      <c r="D78" s="219"/>
      <c r="E78" s="237"/>
      <c r="F78" s="29">
        <v>26</v>
      </c>
      <c r="G78" s="29" t="s">
        <v>163</v>
      </c>
      <c r="H78" s="29" t="s">
        <v>163</v>
      </c>
      <c r="I78" s="29" t="s">
        <v>163</v>
      </c>
    </row>
    <row r="79" spans="1:11" ht="25.5" customHeight="1">
      <c r="A79" s="56" t="s">
        <v>170</v>
      </c>
      <c r="B79" s="51"/>
      <c r="C79" s="51"/>
      <c r="D79" s="51"/>
      <c r="E79" s="51"/>
      <c r="F79" s="51"/>
      <c r="G79" s="51"/>
      <c r="H79" s="51"/>
      <c r="I79" s="52"/>
    </row>
    <row r="80" spans="1:11" ht="25.5" customHeight="1">
      <c r="A80" s="28" t="s">
        <v>171</v>
      </c>
      <c r="B80" s="29" t="s">
        <v>165</v>
      </c>
      <c r="C80" s="57" t="s">
        <v>69</v>
      </c>
      <c r="D80" s="214" t="s">
        <v>172</v>
      </c>
      <c r="E80" s="213"/>
      <c r="F80" s="30">
        <v>2790</v>
      </c>
      <c r="G80" s="220">
        <v>20</v>
      </c>
      <c r="H80" s="220">
        <v>11.1</v>
      </c>
      <c r="I80" s="212">
        <f>0.38*0.21*0.28</f>
        <v>2.2343999999999999E-2</v>
      </c>
    </row>
    <row r="81" spans="1:9" ht="25.5" customHeight="1">
      <c r="A81" s="28" t="s">
        <v>173</v>
      </c>
      <c r="B81" s="29" t="s">
        <v>83</v>
      </c>
      <c r="C81" s="57" t="s">
        <v>69</v>
      </c>
      <c r="D81" s="215"/>
      <c r="E81" s="213"/>
      <c r="F81" s="30">
        <v>2790</v>
      </c>
      <c r="G81" s="220"/>
      <c r="H81" s="220"/>
      <c r="I81" s="212"/>
    </row>
    <row r="82" spans="1:9" ht="25.5" customHeight="1">
      <c r="A82" s="28" t="s">
        <v>174</v>
      </c>
      <c r="B82" s="29" t="s">
        <v>85</v>
      </c>
      <c r="C82" s="57" t="s">
        <v>69</v>
      </c>
      <c r="D82" s="215"/>
      <c r="E82" s="213"/>
      <c r="F82" s="30">
        <v>2790</v>
      </c>
      <c r="G82" s="220"/>
      <c r="H82" s="220"/>
      <c r="I82" s="212"/>
    </row>
    <row r="83" spans="1:9" ht="25.5" customHeight="1">
      <c r="A83" s="28" t="s">
        <v>175</v>
      </c>
      <c r="B83" s="29" t="s">
        <v>68</v>
      </c>
      <c r="C83" s="57" t="s">
        <v>69</v>
      </c>
      <c r="D83" s="215"/>
      <c r="E83" s="213"/>
      <c r="F83" s="30">
        <v>2790</v>
      </c>
      <c r="G83" s="220"/>
      <c r="H83" s="220"/>
      <c r="I83" s="212"/>
    </row>
    <row r="84" spans="1:9" ht="25.5" customHeight="1">
      <c r="A84" s="28" t="s">
        <v>176</v>
      </c>
      <c r="B84" s="29" t="s">
        <v>72</v>
      </c>
      <c r="C84" s="57" t="s">
        <v>69</v>
      </c>
      <c r="D84" s="216"/>
      <c r="E84" s="213"/>
      <c r="F84" s="30">
        <v>2790</v>
      </c>
      <c r="G84" s="220"/>
      <c r="H84" s="220"/>
      <c r="I84" s="212"/>
    </row>
    <row r="85" spans="1:9" ht="25.5" customHeight="1">
      <c r="A85" s="28" t="s">
        <v>177</v>
      </c>
      <c r="B85" s="29" t="s">
        <v>165</v>
      </c>
      <c r="C85" s="57" t="s">
        <v>75</v>
      </c>
      <c r="D85" s="217" t="s">
        <v>178</v>
      </c>
      <c r="E85" s="213"/>
      <c r="F85" s="30">
        <v>2900</v>
      </c>
      <c r="G85" s="220"/>
      <c r="H85" s="220"/>
      <c r="I85" s="212"/>
    </row>
    <row r="86" spans="1:9" ht="25.5" customHeight="1">
      <c r="A86" s="28" t="s">
        <v>179</v>
      </c>
      <c r="B86" s="29" t="s">
        <v>83</v>
      </c>
      <c r="C86" s="57" t="s">
        <v>75</v>
      </c>
      <c r="D86" s="218"/>
      <c r="E86" s="213"/>
      <c r="F86" s="30">
        <v>2900</v>
      </c>
      <c r="G86" s="220"/>
      <c r="H86" s="220"/>
      <c r="I86" s="212"/>
    </row>
    <row r="87" spans="1:9" ht="25.5" customHeight="1">
      <c r="A87" s="28" t="s">
        <v>180</v>
      </c>
      <c r="B87" s="29" t="s">
        <v>85</v>
      </c>
      <c r="C87" s="57" t="s">
        <v>75</v>
      </c>
      <c r="D87" s="218"/>
      <c r="E87" s="213"/>
      <c r="F87" s="30">
        <v>2900</v>
      </c>
      <c r="G87" s="220"/>
      <c r="H87" s="220"/>
      <c r="I87" s="212"/>
    </row>
    <row r="88" spans="1:9" ht="25.5" customHeight="1">
      <c r="A88" s="28" t="s">
        <v>181</v>
      </c>
      <c r="B88" s="29" t="s">
        <v>68</v>
      </c>
      <c r="C88" s="57" t="s">
        <v>75</v>
      </c>
      <c r="D88" s="218"/>
      <c r="E88" s="213"/>
      <c r="F88" s="30">
        <v>2900</v>
      </c>
      <c r="G88" s="220"/>
      <c r="H88" s="220"/>
      <c r="I88" s="212"/>
    </row>
    <row r="89" spans="1:9" ht="25.5" customHeight="1">
      <c r="A89" s="28" t="s">
        <v>182</v>
      </c>
      <c r="B89" s="29" t="s">
        <v>72</v>
      </c>
      <c r="C89" s="57" t="s">
        <v>75</v>
      </c>
      <c r="D89" s="219"/>
      <c r="E89" s="213"/>
      <c r="F89" s="30">
        <v>2900</v>
      </c>
      <c r="G89" s="220"/>
      <c r="H89" s="220"/>
      <c r="I89" s="212"/>
    </row>
    <row r="90" spans="1:9" ht="30" customHeight="1">
      <c r="A90" s="50" t="s">
        <v>8</v>
      </c>
      <c r="B90" s="51"/>
      <c r="C90" s="51"/>
      <c r="D90" s="51"/>
      <c r="E90" s="51"/>
      <c r="F90" s="51"/>
      <c r="G90" s="51"/>
      <c r="H90" s="51"/>
      <c r="I90" s="52"/>
    </row>
    <row r="91" spans="1:9">
      <c r="A91" s="28" t="s">
        <v>183</v>
      </c>
      <c r="B91" s="29" t="s">
        <v>83</v>
      </c>
      <c r="C91" s="227" t="s">
        <v>163</v>
      </c>
      <c r="D91" s="217" t="s">
        <v>184</v>
      </c>
      <c r="E91" s="230"/>
      <c r="F91" s="29">
        <v>30940</v>
      </c>
      <c r="G91" s="29">
        <v>1</v>
      </c>
      <c r="H91" s="29">
        <v>16.2</v>
      </c>
      <c r="I91" s="29">
        <f t="shared" ref="I91:I99" si="8">0.25*0.25*1</f>
        <v>6.25E-2</v>
      </c>
    </row>
    <row r="92" spans="1:9">
      <c r="A92" s="28" t="s">
        <v>185</v>
      </c>
      <c r="B92" s="29" t="s">
        <v>165</v>
      </c>
      <c r="C92" s="228"/>
      <c r="D92" s="218"/>
      <c r="E92" s="231"/>
      <c r="F92" s="29">
        <v>30940</v>
      </c>
      <c r="G92" s="29">
        <v>1</v>
      </c>
      <c r="H92" s="29">
        <v>16.2</v>
      </c>
      <c r="I92" s="29">
        <f t="shared" si="8"/>
        <v>6.25E-2</v>
      </c>
    </row>
    <row r="93" spans="1:9">
      <c r="A93" s="28" t="s">
        <v>186</v>
      </c>
      <c r="B93" s="29" t="s">
        <v>85</v>
      </c>
      <c r="C93" s="228"/>
      <c r="D93" s="218"/>
      <c r="E93" s="231"/>
      <c r="F93" s="29">
        <v>30940</v>
      </c>
      <c r="G93" s="29">
        <v>1</v>
      </c>
      <c r="H93" s="29">
        <v>16.2</v>
      </c>
      <c r="I93" s="29">
        <f t="shared" si="8"/>
        <v>6.25E-2</v>
      </c>
    </row>
    <row r="94" spans="1:9">
      <c r="A94" s="28" t="s">
        <v>187</v>
      </c>
      <c r="B94" s="29" t="s">
        <v>87</v>
      </c>
      <c r="C94" s="228"/>
      <c r="D94" s="218"/>
      <c r="E94" s="231"/>
      <c r="F94" s="29">
        <v>30940</v>
      </c>
      <c r="G94" s="29">
        <v>1</v>
      </c>
      <c r="H94" s="29">
        <v>16.2</v>
      </c>
      <c r="I94" s="29">
        <f t="shared" si="8"/>
        <v>6.25E-2</v>
      </c>
    </row>
    <row r="95" spans="1:9">
      <c r="A95" s="28" t="s">
        <v>188</v>
      </c>
      <c r="B95" s="29" t="s">
        <v>68</v>
      </c>
      <c r="C95" s="228"/>
      <c r="D95" s="218"/>
      <c r="E95" s="231"/>
      <c r="F95" s="29">
        <v>30940</v>
      </c>
      <c r="G95" s="29">
        <v>1</v>
      </c>
      <c r="H95" s="29">
        <v>16.2</v>
      </c>
      <c r="I95" s="29">
        <f t="shared" si="8"/>
        <v>6.25E-2</v>
      </c>
    </row>
    <row r="96" spans="1:9" ht="15.75" customHeight="1">
      <c r="A96" s="28" t="s">
        <v>189</v>
      </c>
      <c r="B96" s="29" t="s">
        <v>190</v>
      </c>
      <c r="C96" s="228"/>
      <c r="D96" s="218"/>
      <c r="E96" s="231"/>
      <c r="F96" s="29">
        <v>30940</v>
      </c>
      <c r="G96" s="29">
        <v>1</v>
      </c>
      <c r="H96" s="29">
        <v>16.2</v>
      </c>
      <c r="I96" s="29">
        <f t="shared" si="8"/>
        <v>6.25E-2</v>
      </c>
    </row>
    <row r="97" spans="1:9" ht="20.25" customHeight="1">
      <c r="A97" s="28" t="s">
        <v>191</v>
      </c>
      <c r="B97" s="29" t="s">
        <v>192</v>
      </c>
      <c r="C97" s="228"/>
      <c r="D97" s="218"/>
      <c r="E97" s="231"/>
      <c r="F97" s="29">
        <v>30940</v>
      </c>
      <c r="G97" s="29">
        <v>1</v>
      </c>
      <c r="H97" s="29">
        <v>16.2</v>
      </c>
      <c r="I97" s="29">
        <f t="shared" si="8"/>
        <v>6.25E-2</v>
      </c>
    </row>
    <row r="98" spans="1:9" ht="15.75" customHeight="1">
      <c r="A98" s="28" t="s">
        <v>193</v>
      </c>
      <c r="B98" s="29" t="s">
        <v>194</v>
      </c>
      <c r="C98" s="228"/>
      <c r="D98" s="218"/>
      <c r="E98" s="231"/>
      <c r="F98" s="29">
        <v>30940</v>
      </c>
      <c r="G98" s="29">
        <v>1</v>
      </c>
      <c r="H98" s="29">
        <v>16.2</v>
      </c>
      <c r="I98" s="29">
        <f t="shared" si="8"/>
        <v>6.25E-2</v>
      </c>
    </row>
    <row r="99" spans="1:9" ht="15.75" customHeight="1">
      <c r="A99" s="28" t="s">
        <v>195</v>
      </c>
      <c r="B99" s="29" t="s">
        <v>196</v>
      </c>
      <c r="C99" s="229"/>
      <c r="D99" s="219"/>
      <c r="E99" s="232"/>
      <c r="F99" s="29">
        <v>30940</v>
      </c>
      <c r="G99" s="29">
        <v>1</v>
      </c>
      <c r="H99" s="29">
        <v>16.2</v>
      </c>
      <c r="I99" s="29">
        <f t="shared" si="8"/>
        <v>6.25E-2</v>
      </c>
    </row>
    <row r="100" spans="1:9" ht="31.5" customHeight="1">
      <c r="A100" s="56" t="s">
        <v>197</v>
      </c>
      <c r="B100" s="60"/>
      <c r="C100" s="60"/>
      <c r="D100" s="60"/>
      <c r="E100" s="60"/>
      <c r="F100" s="60"/>
      <c r="G100" s="60"/>
      <c r="H100" s="60"/>
      <c r="I100" s="61"/>
    </row>
    <row r="101" spans="1:9" ht="32.25" customHeight="1">
      <c r="A101" s="28" t="s">
        <v>198</v>
      </c>
      <c r="B101" s="29" t="s">
        <v>199</v>
      </c>
      <c r="C101" s="233"/>
      <c r="D101" s="234" t="s">
        <v>200</v>
      </c>
      <c r="E101" s="213"/>
      <c r="F101" s="29">
        <v>53190</v>
      </c>
      <c r="G101" s="29">
        <v>1</v>
      </c>
      <c r="H101" s="29">
        <v>10.3</v>
      </c>
      <c r="I101" s="59">
        <f t="shared" ref="I101:I104" si="9">0.34*0.34*0.245</f>
        <v>2.8322000000000003E-2</v>
      </c>
    </row>
    <row r="102" spans="1:9" ht="32.25" customHeight="1">
      <c r="A102" s="28" t="s">
        <v>201</v>
      </c>
      <c r="B102" s="29" t="s">
        <v>202</v>
      </c>
      <c r="C102" s="233"/>
      <c r="D102" s="234"/>
      <c r="E102" s="213"/>
      <c r="F102" s="29">
        <v>49090</v>
      </c>
      <c r="G102" s="29">
        <v>1</v>
      </c>
      <c r="H102" s="29">
        <v>10.3</v>
      </c>
      <c r="I102" s="59">
        <f t="shared" si="9"/>
        <v>2.8322000000000003E-2</v>
      </c>
    </row>
    <row r="103" spans="1:9" ht="32.25" customHeight="1">
      <c r="A103" s="28" t="s">
        <v>203</v>
      </c>
      <c r="B103" s="29" t="s">
        <v>72</v>
      </c>
      <c r="C103" s="233"/>
      <c r="D103" s="234"/>
      <c r="E103" s="213"/>
      <c r="F103" s="29">
        <v>49090</v>
      </c>
      <c r="G103" s="29">
        <v>1</v>
      </c>
      <c r="H103" s="29">
        <v>10.3</v>
      </c>
      <c r="I103" s="59">
        <f t="shared" si="9"/>
        <v>2.8322000000000003E-2</v>
      </c>
    </row>
    <row r="104" spans="1:9" ht="32.25" customHeight="1">
      <c r="A104" s="28" t="s">
        <v>204</v>
      </c>
      <c r="B104" s="29" t="s">
        <v>87</v>
      </c>
      <c r="C104" s="233"/>
      <c r="D104" s="234"/>
      <c r="E104" s="213"/>
      <c r="F104" s="29">
        <v>53190</v>
      </c>
      <c r="G104" s="29">
        <v>1</v>
      </c>
      <c r="H104" s="29">
        <v>10.3</v>
      </c>
      <c r="I104" s="59">
        <f t="shared" si="9"/>
        <v>2.8322000000000003E-2</v>
      </c>
    </row>
    <row r="105" spans="1:9" ht="30" customHeight="1">
      <c r="A105" s="62" t="s">
        <v>205</v>
      </c>
      <c r="B105" s="63"/>
      <c r="C105" s="63"/>
      <c r="D105" s="64"/>
      <c r="E105" s="63"/>
      <c r="F105" s="63"/>
      <c r="G105" s="63"/>
      <c r="H105" s="63"/>
      <c r="I105" s="65"/>
    </row>
    <row r="106" spans="1:9" ht="15.75" customHeight="1">
      <c r="A106" s="66" t="s">
        <v>206</v>
      </c>
      <c r="B106" s="67" t="s">
        <v>83</v>
      </c>
      <c r="C106" s="67" t="s">
        <v>69</v>
      </c>
      <c r="D106" s="224" t="s">
        <v>207</v>
      </c>
      <c r="E106" s="224"/>
      <c r="F106" s="68">
        <v>2280</v>
      </c>
      <c r="G106" s="68">
        <v>20</v>
      </c>
      <c r="H106" s="69">
        <v>10.8</v>
      </c>
      <c r="I106" s="70">
        <f t="shared" ref="I106:I113" si="10">0.4*0.25*0.35</f>
        <v>3.4999999999999996E-2</v>
      </c>
    </row>
    <row r="107" spans="1:9" ht="15.75" customHeight="1">
      <c r="A107" s="66" t="s">
        <v>208</v>
      </c>
      <c r="B107" s="67" t="s">
        <v>165</v>
      </c>
      <c r="C107" s="67" t="s">
        <v>69</v>
      </c>
      <c r="D107" s="225"/>
      <c r="E107" s="225"/>
      <c r="F107" s="68">
        <v>2280</v>
      </c>
      <c r="G107" s="68">
        <v>20</v>
      </c>
      <c r="H107" s="69">
        <v>11.1</v>
      </c>
      <c r="I107" s="70">
        <f t="shared" si="10"/>
        <v>3.4999999999999996E-2</v>
      </c>
    </row>
    <row r="108" spans="1:9" ht="21.75" customHeight="1">
      <c r="A108" s="66" t="s">
        <v>209</v>
      </c>
      <c r="B108" s="67" t="s">
        <v>85</v>
      </c>
      <c r="C108" s="67" t="s">
        <v>69</v>
      </c>
      <c r="D108" s="225"/>
      <c r="E108" s="225"/>
      <c r="F108" s="68">
        <v>2460</v>
      </c>
      <c r="G108" s="68">
        <v>20</v>
      </c>
      <c r="H108" s="69">
        <v>10.8</v>
      </c>
      <c r="I108" s="70">
        <f t="shared" si="10"/>
        <v>3.4999999999999996E-2</v>
      </c>
    </row>
    <row r="109" spans="1:9" ht="15.75" customHeight="1">
      <c r="A109" s="66" t="s">
        <v>210</v>
      </c>
      <c r="B109" s="67" t="s">
        <v>87</v>
      </c>
      <c r="C109" s="67" t="s">
        <v>69</v>
      </c>
      <c r="D109" s="225"/>
      <c r="E109" s="225"/>
      <c r="F109" s="68">
        <v>2640</v>
      </c>
      <c r="G109" s="68">
        <v>20</v>
      </c>
      <c r="H109" s="69">
        <v>11.1</v>
      </c>
      <c r="I109" s="70">
        <f t="shared" si="10"/>
        <v>3.4999999999999996E-2</v>
      </c>
    </row>
    <row r="110" spans="1:9" ht="24" customHeight="1">
      <c r="A110" s="66" t="s">
        <v>211</v>
      </c>
      <c r="B110" s="67" t="s">
        <v>68</v>
      </c>
      <c r="C110" s="67" t="s">
        <v>69</v>
      </c>
      <c r="D110" s="225"/>
      <c r="E110" s="225"/>
      <c r="F110" s="68">
        <v>2640</v>
      </c>
      <c r="G110" s="68">
        <v>20</v>
      </c>
      <c r="H110" s="69">
        <v>11.1</v>
      </c>
      <c r="I110" s="70">
        <f t="shared" si="10"/>
        <v>3.4999999999999996E-2</v>
      </c>
    </row>
    <row r="111" spans="1:9" ht="23.25" customHeight="1">
      <c r="A111" s="66" t="s">
        <v>212</v>
      </c>
      <c r="B111" s="67" t="s">
        <v>196</v>
      </c>
      <c r="C111" s="67" t="s">
        <v>69</v>
      </c>
      <c r="D111" s="225"/>
      <c r="E111" s="225"/>
      <c r="F111" s="68">
        <v>2700</v>
      </c>
      <c r="G111" s="68">
        <v>20</v>
      </c>
      <c r="H111" s="69">
        <v>11.1</v>
      </c>
      <c r="I111" s="70">
        <f t="shared" si="10"/>
        <v>3.4999999999999996E-2</v>
      </c>
    </row>
    <row r="112" spans="1:9" ht="18.75" customHeight="1">
      <c r="A112" s="66" t="s">
        <v>213</v>
      </c>
      <c r="B112" s="67" t="s">
        <v>91</v>
      </c>
      <c r="C112" s="67" t="s">
        <v>69</v>
      </c>
      <c r="D112" s="225"/>
      <c r="E112" s="225"/>
      <c r="F112" s="68">
        <v>2700</v>
      </c>
      <c r="G112" s="68">
        <v>20</v>
      </c>
      <c r="H112" s="69">
        <v>11.1</v>
      </c>
      <c r="I112" s="70">
        <f t="shared" si="10"/>
        <v>3.4999999999999996E-2</v>
      </c>
    </row>
    <row r="113" spans="1:10" s="17" customFormat="1" ht="21.75" customHeight="1">
      <c r="A113" s="66" t="s">
        <v>214</v>
      </c>
      <c r="B113" s="67" t="s">
        <v>190</v>
      </c>
      <c r="C113" s="67" t="s">
        <v>69</v>
      </c>
      <c r="D113" s="226"/>
      <c r="E113" s="226"/>
      <c r="F113" s="68">
        <v>2700</v>
      </c>
      <c r="G113" s="68">
        <v>20</v>
      </c>
      <c r="H113" s="69">
        <v>11.1</v>
      </c>
      <c r="I113" s="70">
        <f t="shared" si="10"/>
        <v>3.4999999999999996E-2</v>
      </c>
      <c r="J113" s="1"/>
    </row>
    <row r="114" spans="1:10" ht="22.5" customHeight="1">
      <c r="A114" s="25" t="s">
        <v>215</v>
      </c>
      <c r="B114" s="26"/>
      <c r="C114" s="26"/>
      <c r="D114" s="26"/>
      <c r="E114" s="26"/>
      <c r="F114" s="26"/>
      <c r="G114" s="71"/>
      <c r="H114" s="26"/>
      <c r="I114" s="26"/>
      <c r="J114" s="17"/>
    </row>
    <row r="115" spans="1:10" ht="27" customHeight="1">
      <c r="A115" s="53" t="s">
        <v>216</v>
      </c>
      <c r="B115" s="72" t="s">
        <v>68</v>
      </c>
      <c r="C115" s="72" t="s">
        <v>69</v>
      </c>
      <c r="D115" s="217" t="s">
        <v>217</v>
      </c>
      <c r="E115" s="221"/>
      <c r="F115" s="30">
        <v>39190</v>
      </c>
      <c r="G115" s="30">
        <v>1</v>
      </c>
      <c r="H115" s="30">
        <v>16.600000000000001</v>
      </c>
      <c r="I115" s="45">
        <f t="shared" ref="I115:I120" si="11">0.34*0.34*0.245</f>
        <v>2.8322000000000003E-2</v>
      </c>
      <c r="J115" s="17"/>
    </row>
    <row r="116" spans="1:10" ht="27" customHeight="1">
      <c r="A116" s="53" t="s">
        <v>218</v>
      </c>
      <c r="B116" s="29" t="s">
        <v>72</v>
      </c>
      <c r="C116" s="72" t="s">
        <v>69</v>
      </c>
      <c r="D116" s="218"/>
      <c r="E116" s="222"/>
      <c r="F116" s="30">
        <v>39190</v>
      </c>
      <c r="G116" s="30">
        <v>1</v>
      </c>
      <c r="H116" s="30">
        <v>16.600000000000001</v>
      </c>
      <c r="I116" s="45">
        <f t="shared" si="11"/>
        <v>2.8322000000000003E-2</v>
      </c>
    </row>
    <row r="117" spans="1:10" ht="26.25" customHeight="1">
      <c r="A117" s="53" t="s">
        <v>219</v>
      </c>
      <c r="B117" s="29" t="s">
        <v>85</v>
      </c>
      <c r="C117" s="72" t="s">
        <v>69</v>
      </c>
      <c r="D117" s="218"/>
      <c r="E117" s="222"/>
      <c r="F117" s="30">
        <v>39190</v>
      </c>
      <c r="G117" s="30">
        <v>1</v>
      </c>
      <c r="H117" s="30">
        <v>16.600000000000001</v>
      </c>
      <c r="I117" s="45">
        <f t="shared" si="11"/>
        <v>2.8322000000000003E-2</v>
      </c>
    </row>
    <row r="118" spans="1:10" ht="26.25" customHeight="1">
      <c r="A118" s="53" t="s">
        <v>220</v>
      </c>
      <c r="B118" s="29" t="s">
        <v>87</v>
      </c>
      <c r="C118" s="72" t="s">
        <v>69</v>
      </c>
      <c r="D118" s="218"/>
      <c r="E118" s="222"/>
      <c r="F118" s="30">
        <v>39190</v>
      </c>
      <c r="G118" s="30">
        <v>1</v>
      </c>
      <c r="H118" s="30">
        <v>16</v>
      </c>
      <c r="I118" s="45">
        <f t="shared" si="11"/>
        <v>2.8322000000000003E-2</v>
      </c>
    </row>
    <row r="119" spans="1:10" ht="26.25" customHeight="1">
      <c r="A119" s="53" t="s">
        <v>221</v>
      </c>
      <c r="B119" s="29" t="s">
        <v>83</v>
      </c>
      <c r="C119" s="72" t="s">
        <v>69</v>
      </c>
      <c r="D119" s="218"/>
      <c r="E119" s="222"/>
      <c r="F119" s="30">
        <v>39190</v>
      </c>
      <c r="G119" s="30">
        <v>1</v>
      </c>
      <c r="H119" s="30">
        <v>16.600000000000001</v>
      </c>
      <c r="I119" s="45">
        <f t="shared" si="11"/>
        <v>2.8322000000000003E-2</v>
      </c>
    </row>
    <row r="120" spans="1:10" ht="26.25" customHeight="1">
      <c r="A120" s="53" t="s">
        <v>222</v>
      </c>
      <c r="B120" s="29" t="s">
        <v>91</v>
      </c>
      <c r="C120" s="72" t="s">
        <v>69</v>
      </c>
      <c r="D120" s="219"/>
      <c r="E120" s="223"/>
      <c r="F120" s="30">
        <v>39190</v>
      </c>
      <c r="G120" s="30">
        <v>1</v>
      </c>
      <c r="H120" s="30">
        <v>16.600000000000001</v>
      </c>
      <c r="I120" s="45">
        <f t="shared" si="11"/>
        <v>2.8322000000000003E-2</v>
      </c>
    </row>
  </sheetData>
  <autoFilter ref="A2:C2" xr:uid="{00000000-0009-0000-0000-000001000000}"/>
  <mergeCells count="59">
    <mergeCell ref="A52:B52"/>
    <mergeCell ref="D31:D37"/>
    <mergeCell ref="E31:E37"/>
    <mergeCell ref="D24:D30"/>
    <mergeCell ref="E24:E30"/>
    <mergeCell ref="D38:D44"/>
    <mergeCell ref="E38:E44"/>
    <mergeCell ref="D45:D51"/>
    <mergeCell ref="E45:E51"/>
    <mergeCell ref="D10:D16"/>
    <mergeCell ref="E10:E16"/>
    <mergeCell ref="D53:D55"/>
    <mergeCell ref="E53:E55"/>
    <mergeCell ref="D17:D23"/>
    <mergeCell ref="E17:E23"/>
    <mergeCell ref="C60:C62"/>
    <mergeCell ref="C63:C65"/>
    <mergeCell ref="C1:E1"/>
    <mergeCell ref="H7:H8"/>
    <mergeCell ref="I7:I8"/>
    <mergeCell ref="H4:H5"/>
    <mergeCell ref="I4:I5"/>
    <mergeCell ref="C57:C59"/>
    <mergeCell ref="D57:D59"/>
    <mergeCell ref="E57:E59"/>
    <mergeCell ref="D4:D5"/>
    <mergeCell ref="E4:E5"/>
    <mergeCell ref="G4:G5"/>
    <mergeCell ref="D7:D8"/>
    <mergeCell ref="E7:E8"/>
    <mergeCell ref="G7:G8"/>
    <mergeCell ref="D60:D62"/>
    <mergeCell ref="E60:E62"/>
    <mergeCell ref="D63:D65"/>
    <mergeCell ref="E63:E65"/>
    <mergeCell ref="D66:D68"/>
    <mergeCell ref="E66:E68"/>
    <mergeCell ref="D69:D70"/>
    <mergeCell ref="C73:C78"/>
    <mergeCell ref="D73:D78"/>
    <mergeCell ref="E73:E78"/>
    <mergeCell ref="C66:C68"/>
    <mergeCell ref="C69:C70"/>
    <mergeCell ref="D115:D120"/>
    <mergeCell ref="E115:E120"/>
    <mergeCell ref="D106:D113"/>
    <mergeCell ref="E106:E113"/>
    <mergeCell ref="C91:C99"/>
    <mergeCell ref="D91:D99"/>
    <mergeCell ref="E91:E99"/>
    <mergeCell ref="C101:C104"/>
    <mergeCell ref="D101:D104"/>
    <mergeCell ref="E101:E104"/>
    <mergeCell ref="I80:I89"/>
    <mergeCell ref="E80:E89"/>
    <mergeCell ref="D80:D84"/>
    <mergeCell ref="D85:D89"/>
    <mergeCell ref="G80:G89"/>
    <mergeCell ref="H80:H89"/>
  </mergeCells>
  <pageMargins left="0.7" right="0.7" top="0.75" bottom="0.75" header="0.3" footer="0.3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12"/>
  <sheetViews>
    <sheetView workbookViewId="0">
      <selection activeCell="F1" sqref="F1"/>
    </sheetView>
  </sheetViews>
  <sheetFormatPr defaultColWidth="8.85546875" defaultRowHeight="15"/>
  <cols>
    <col min="1" max="1" width="25.42578125" customWidth="1"/>
    <col min="2" max="2" width="13" customWidth="1"/>
    <col min="3" max="3" width="32.42578125" customWidth="1"/>
    <col min="4" max="4" width="34.28515625" customWidth="1"/>
    <col min="5" max="5" width="12.85546875" customWidth="1"/>
    <col min="6" max="6" width="10.7109375" customWidth="1"/>
    <col min="7" max="7" width="11.42578125" customWidth="1"/>
    <col min="8" max="8" width="10.7109375" customWidth="1"/>
  </cols>
  <sheetData>
    <row r="1" spans="1:8" s="73" customFormat="1" ht="52.5" customHeight="1">
      <c r="A1" s="74"/>
      <c r="B1" s="263" t="s">
        <v>223</v>
      </c>
      <c r="C1" s="263"/>
      <c r="D1" s="263"/>
      <c r="E1" s="263"/>
      <c r="F1" s="75"/>
      <c r="G1" s="76"/>
      <c r="H1" s="76"/>
    </row>
    <row r="2" spans="1:8" s="73" customFormat="1" ht="51">
      <c r="A2" s="22" t="s">
        <v>57</v>
      </c>
      <c r="B2" s="22" t="s">
        <v>59</v>
      </c>
      <c r="C2" s="22" t="s">
        <v>60</v>
      </c>
      <c r="D2" s="22" t="s">
        <v>61</v>
      </c>
      <c r="E2" s="22" t="s">
        <v>62</v>
      </c>
      <c r="F2" s="23" t="s">
        <v>63</v>
      </c>
      <c r="G2" s="23" t="s">
        <v>64</v>
      </c>
      <c r="H2" s="24" t="s">
        <v>65</v>
      </c>
    </row>
    <row r="3" spans="1:8" ht="30" customHeight="1">
      <c r="A3" s="261" t="s">
        <v>2</v>
      </c>
      <c r="B3" s="261"/>
      <c r="C3" s="261"/>
      <c r="D3" s="261"/>
      <c r="E3" s="261"/>
      <c r="F3" s="261"/>
      <c r="G3" s="261"/>
      <c r="H3" s="261"/>
    </row>
    <row r="4" spans="1:8" ht="165.75" customHeight="1">
      <c r="A4" s="28" t="s">
        <v>159</v>
      </c>
      <c r="B4" s="29" t="s">
        <v>68</v>
      </c>
      <c r="C4" s="28" t="s">
        <v>224</v>
      </c>
      <c r="D4" s="58"/>
      <c r="E4" s="29">
        <v>23380</v>
      </c>
      <c r="F4" s="29">
        <v>1</v>
      </c>
      <c r="G4" s="29">
        <v>11.2</v>
      </c>
      <c r="H4" s="59">
        <v>3.9E-2</v>
      </c>
    </row>
    <row r="5" spans="1:8" ht="26.25" customHeight="1">
      <c r="A5" s="28" t="s">
        <v>161</v>
      </c>
      <c r="B5" s="29" t="s">
        <v>83</v>
      </c>
      <c r="C5" s="217" t="s">
        <v>162</v>
      </c>
      <c r="D5" s="262"/>
      <c r="E5" s="29">
        <v>26</v>
      </c>
      <c r="F5" s="29">
        <v>2000</v>
      </c>
      <c r="G5" s="29">
        <v>11.2</v>
      </c>
      <c r="H5" s="29">
        <v>3.9E-2</v>
      </c>
    </row>
    <row r="6" spans="1:8" ht="26.25" customHeight="1">
      <c r="A6" s="28" t="s">
        <v>164</v>
      </c>
      <c r="B6" s="29" t="s">
        <v>165</v>
      </c>
      <c r="C6" s="218"/>
      <c r="D6" s="262"/>
      <c r="E6" s="29">
        <v>26</v>
      </c>
      <c r="F6" s="29">
        <v>2000</v>
      </c>
      <c r="G6" s="29">
        <v>11.2</v>
      </c>
      <c r="H6" s="29">
        <v>3.9E-2</v>
      </c>
    </row>
    <row r="7" spans="1:8" ht="26.25" customHeight="1">
      <c r="A7" s="28" t="s">
        <v>166</v>
      </c>
      <c r="B7" s="29" t="s">
        <v>85</v>
      </c>
      <c r="C7" s="218"/>
      <c r="D7" s="262"/>
      <c r="E7" s="29">
        <v>26</v>
      </c>
      <c r="F7" s="29">
        <v>2000</v>
      </c>
      <c r="G7" s="29">
        <v>11.2</v>
      </c>
      <c r="H7" s="29">
        <v>3.9E-2</v>
      </c>
    </row>
    <row r="8" spans="1:8" ht="26.25" customHeight="1">
      <c r="A8" s="28" t="s">
        <v>167</v>
      </c>
      <c r="B8" s="29" t="s">
        <v>87</v>
      </c>
      <c r="C8" s="218"/>
      <c r="D8" s="262"/>
      <c r="E8" s="29">
        <v>26</v>
      </c>
      <c r="F8" s="29">
        <v>2000</v>
      </c>
      <c r="G8" s="29">
        <v>11.2</v>
      </c>
      <c r="H8" s="29">
        <v>3.9E-2</v>
      </c>
    </row>
    <row r="9" spans="1:8" ht="26.25" customHeight="1">
      <c r="A9" s="28" t="s">
        <v>168</v>
      </c>
      <c r="B9" s="29" t="s">
        <v>68</v>
      </c>
      <c r="C9" s="218"/>
      <c r="D9" s="262"/>
      <c r="E9" s="29">
        <v>26</v>
      </c>
      <c r="F9" s="29">
        <v>2000</v>
      </c>
      <c r="G9" s="29">
        <v>11.2</v>
      </c>
      <c r="H9" s="29">
        <v>3.9E-2</v>
      </c>
    </row>
    <row r="10" spans="1:8" ht="26.25" customHeight="1">
      <c r="A10" s="28" t="s">
        <v>169</v>
      </c>
      <c r="B10" s="29" t="s">
        <v>91</v>
      </c>
      <c r="C10" s="219"/>
      <c r="D10" s="262"/>
      <c r="E10" s="29">
        <v>26</v>
      </c>
      <c r="F10" s="29">
        <v>2000</v>
      </c>
      <c r="G10" s="29">
        <v>11.2</v>
      </c>
      <c r="H10" s="29">
        <v>3.9E-2</v>
      </c>
    </row>
    <row r="11" spans="1:8" ht="98.1" customHeight="1">
      <c r="A11" s="28" t="s">
        <v>225</v>
      </c>
      <c r="B11" s="29" t="s">
        <v>163</v>
      </c>
      <c r="C11" s="28" t="s">
        <v>226</v>
      </c>
      <c r="D11" s="78"/>
      <c r="E11" s="29">
        <v>330</v>
      </c>
      <c r="F11" s="29">
        <v>50</v>
      </c>
      <c r="G11" s="29">
        <v>11.7</v>
      </c>
      <c r="H11" s="59">
        <v>3.9E-2</v>
      </c>
    </row>
    <row r="12" spans="1:8" ht="98.1" customHeight="1">
      <c r="A12" s="28" t="s">
        <v>227</v>
      </c>
      <c r="B12" s="29" t="s">
        <v>163</v>
      </c>
      <c r="C12" s="28" t="s">
        <v>228</v>
      </c>
      <c r="D12" s="78"/>
      <c r="E12" s="29">
        <v>450</v>
      </c>
      <c r="F12" s="29">
        <v>50</v>
      </c>
      <c r="G12" s="29">
        <v>11.7</v>
      </c>
      <c r="H12" s="59">
        <v>3.9E-2</v>
      </c>
    </row>
  </sheetData>
  <mergeCells count="4">
    <mergeCell ref="A3:H3"/>
    <mergeCell ref="C5:C10"/>
    <mergeCell ref="D5:D10"/>
    <mergeCell ref="B1:E1"/>
  </mergeCells>
  <pageMargins left="0.7" right="0.7" top="0.75" bottom="0.75" header="0.3" footer="0.3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12"/>
  <sheetViews>
    <sheetView workbookViewId="0">
      <selection activeCell="F2" sqref="F2"/>
    </sheetView>
  </sheetViews>
  <sheetFormatPr defaultColWidth="8.85546875" defaultRowHeight="15"/>
  <cols>
    <col min="1" max="1" width="27.140625" customWidth="1"/>
    <col min="2" max="2" width="18.140625" customWidth="1"/>
    <col min="3" max="3" width="35.85546875" customWidth="1"/>
    <col min="4" max="4" width="30" customWidth="1"/>
    <col min="5" max="5" width="12.42578125" customWidth="1"/>
    <col min="6" max="6" width="10.5703125" customWidth="1"/>
    <col min="7" max="7" width="11.5703125" customWidth="1"/>
    <col min="8" max="8" width="11.140625" customWidth="1"/>
  </cols>
  <sheetData>
    <row r="1" spans="1:8" s="73" customFormat="1" ht="52.5" customHeight="1">
      <c r="A1" s="74"/>
      <c r="B1" s="263" t="s">
        <v>229</v>
      </c>
      <c r="C1" s="263"/>
      <c r="D1" s="263"/>
      <c r="E1" s="263"/>
      <c r="F1" s="75"/>
      <c r="G1" s="76"/>
      <c r="H1" s="76"/>
    </row>
    <row r="2" spans="1:8" s="73" customFormat="1" ht="51">
      <c r="A2" s="22" t="s">
        <v>57</v>
      </c>
      <c r="B2" s="22" t="s">
        <v>230</v>
      </c>
      <c r="C2" s="22" t="s">
        <v>60</v>
      </c>
      <c r="D2" s="22" t="s">
        <v>61</v>
      </c>
      <c r="E2" s="22" t="s">
        <v>62</v>
      </c>
      <c r="F2" s="23" t="s">
        <v>63</v>
      </c>
      <c r="G2" s="23" t="s">
        <v>64</v>
      </c>
      <c r="H2" s="24" t="s">
        <v>65</v>
      </c>
    </row>
    <row r="3" spans="1:8" ht="30" customHeight="1">
      <c r="A3" s="261" t="s">
        <v>8</v>
      </c>
      <c r="B3" s="261"/>
      <c r="C3" s="261"/>
      <c r="D3" s="261"/>
      <c r="E3" s="261"/>
      <c r="F3" s="261"/>
      <c r="G3" s="261"/>
      <c r="H3" s="261"/>
    </row>
    <row r="4" spans="1:8" ht="27" customHeight="1">
      <c r="A4" s="28" t="s">
        <v>183</v>
      </c>
      <c r="B4" s="29" t="s">
        <v>83</v>
      </c>
      <c r="C4" s="217" t="s">
        <v>231</v>
      </c>
      <c r="D4" s="262"/>
      <c r="E4" s="29">
        <v>30940</v>
      </c>
      <c r="F4" s="29">
        <v>1</v>
      </c>
      <c r="G4" s="29">
        <v>14.1</v>
      </c>
      <c r="H4" s="29">
        <f t="shared" ref="H4:H12" si="0">0.25*0.25*1</f>
        <v>6.25E-2</v>
      </c>
    </row>
    <row r="5" spans="1:8" ht="25.5" customHeight="1">
      <c r="A5" s="28" t="s">
        <v>185</v>
      </c>
      <c r="B5" s="29" t="s">
        <v>165</v>
      </c>
      <c r="C5" s="218"/>
      <c r="D5" s="262"/>
      <c r="E5" s="29">
        <v>30940</v>
      </c>
      <c r="F5" s="29">
        <v>1</v>
      </c>
      <c r="G5" s="29">
        <v>14.1</v>
      </c>
      <c r="H5" s="29">
        <f t="shared" si="0"/>
        <v>6.25E-2</v>
      </c>
    </row>
    <row r="6" spans="1:8" ht="25.5" customHeight="1">
      <c r="A6" s="28" t="s">
        <v>186</v>
      </c>
      <c r="B6" s="29" t="s">
        <v>85</v>
      </c>
      <c r="C6" s="218"/>
      <c r="D6" s="262"/>
      <c r="E6" s="29">
        <v>30940</v>
      </c>
      <c r="F6" s="29">
        <v>1</v>
      </c>
      <c r="G6" s="29">
        <v>14.1</v>
      </c>
      <c r="H6" s="29">
        <f t="shared" si="0"/>
        <v>6.25E-2</v>
      </c>
    </row>
    <row r="7" spans="1:8" ht="27" customHeight="1">
      <c r="A7" s="28" t="s">
        <v>187</v>
      </c>
      <c r="B7" s="29" t="s">
        <v>87</v>
      </c>
      <c r="C7" s="218"/>
      <c r="D7" s="262"/>
      <c r="E7" s="29">
        <v>30940</v>
      </c>
      <c r="F7" s="29">
        <v>1</v>
      </c>
      <c r="G7" s="29">
        <v>14.1</v>
      </c>
      <c r="H7" s="29">
        <f t="shared" si="0"/>
        <v>6.25E-2</v>
      </c>
    </row>
    <row r="8" spans="1:8" ht="26.25" customHeight="1">
      <c r="A8" s="28" t="s">
        <v>188</v>
      </c>
      <c r="B8" s="29" t="s">
        <v>68</v>
      </c>
      <c r="C8" s="218"/>
      <c r="D8" s="262"/>
      <c r="E8" s="29">
        <v>30940</v>
      </c>
      <c r="F8" s="29">
        <v>1</v>
      </c>
      <c r="G8" s="29">
        <v>14.1</v>
      </c>
      <c r="H8" s="29">
        <f t="shared" si="0"/>
        <v>6.25E-2</v>
      </c>
    </row>
    <row r="9" spans="1:8" ht="25.5" customHeight="1">
      <c r="A9" s="28" t="s">
        <v>189</v>
      </c>
      <c r="B9" s="29" t="s">
        <v>190</v>
      </c>
      <c r="C9" s="218"/>
      <c r="D9" s="262"/>
      <c r="E9" s="29">
        <v>30940</v>
      </c>
      <c r="F9" s="29">
        <v>1</v>
      </c>
      <c r="G9" s="29">
        <v>14.1</v>
      </c>
      <c r="H9" s="29">
        <f t="shared" si="0"/>
        <v>6.25E-2</v>
      </c>
    </row>
    <row r="10" spans="1:8" ht="24.75" customHeight="1">
      <c r="A10" s="28" t="s">
        <v>191</v>
      </c>
      <c r="B10" s="29" t="s">
        <v>192</v>
      </c>
      <c r="C10" s="218"/>
      <c r="D10" s="262"/>
      <c r="E10" s="29">
        <v>30940</v>
      </c>
      <c r="F10" s="29">
        <v>1</v>
      </c>
      <c r="G10" s="29">
        <v>14.1</v>
      </c>
      <c r="H10" s="29">
        <f t="shared" si="0"/>
        <v>6.25E-2</v>
      </c>
    </row>
    <row r="11" spans="1:8" ht="24.75" customHeight="1">
      <c r="A11" s="28" t="s">
        <v>193</v>
      </c>
      <c r="B11" s="29" t="s">
        <v>194</v>
      </c>
      <c r="C11" s="218"/>
      <c r="D11" s="262"/>
      <c r="E11" s="29">
        <v>30940</v>
      </c>
      <c r="F11" s="29">
        <v>1</v>
      </c>
      <c r="G11" s="29">
        <v>14.1</v>
      </c>
      <c r="H11" s="29">
        <f t="shared" si="0"/>
        <v>6.25E-2</v>
      </c>
    </row>
    <row r="12" spans="1:8" ht="24.75" customHeight="1">
      <c r="A12" s="28" t="s">
        <v>195</v>
      </c>
      <c r="B12" s="29" t="s">
        <v>196</v>
      </c>
      <c r="C12" s="219"/>
      <c r="D12" s="262"/>
      <c r="E12" s="29">
        <v>30940</v>
      </c>
      <c r="F12" s="29">
        <v>1</v>
      </c>
      <c r="G12" s="29">
        <v>14.1</v>
      </c>
      <c r="H12" s="29">
        <f t="shared" si="0"/>
        <v>6.25E-2</v>
      </c>
    </row>
  </sheetData>
  <mergeCells count="4">
    <mergeCell ref="A3:H3"/>
    <mergeCell ref="C4:C12"/>
    <mergeCell ref="D4:D12"/>
    <mergeCell ref="B1:E1"/>
  </mergeCells>
  <pageMargins left="0.7" right="0.7" top="0.75" bottom="0.75" header="0.3" footer="0.3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H28"/>
  <sheetViews>
    <sheetView workbookViewId="0">
      <selection activeCell="F2" sqref="F2"/>
    </sheetView>
  </sheetViews>
  <sheetFormatPr defaultColWidth="8.85546875" defaultRowHeight="15"/>
  <cols>
    <col min="1" max="1" width="23.28515625" customWidth="1"/>
    <col min="2" max="2" width="18.28515625" customWidth="1"/>
    <col min="3" max="3" width="37.42578125" customWidth="1"/>
    <col min="4" max="4" width="27.140625" customWidth="1"/>
    <col min="5" max="5" width="13.140625" customWidth="1"/>
    <col min="6" max="6" width="11.28515625" customWidth="1"/>
    <col min="7" max="7" width="10.5703125" customWidth="1"/>
    <col min="8" max="8" width="11.5703125" customWidth="1"/>
  </cols>
  <sheetData>
    <row r="1" spans="1:8" s="1" customFormat="1" ht="52.5" customHeight="1">
      <c r="A1" s="20"/>
      <c r="B1" s="263" t="s">
        <v>232</v>
      </c>
      <c r="C1" s="263"/>
      <c r="D1" s="263"/>
      <c r="E1" s="263"/>
      <c r="F1" s="79"/>
      <c r="G1" s="80"/>
      <c r="H1" s="80"/>
    </row>
    <row r="2" spans="1:8" s="1" customFormat="1" ht="51">
      <c r="A2" s="22" t="s">
        <v>57</v>
      </c>
      <c r="B2" s="22" t="s">
        <v>230</v>
      </c>
      <c r="C2" s="22" t="s">
        <v>60</v>
      </c>
      <c r="D2" s="22" t="s">
        <v>61</v>
      </c>
      <c r="E2" s="22" t="s">
        <v>62</v>
      </c>
      <c r="F2" s="23" t="s">
        <v>63</v>
      </c>
      <c r="G2" s="23" t="s">
        <v>64</v>
      </c>
      <c r="H2" s="24" t="s">
        <v>65</v>
      </c>
    </row>
    <row r="3" spans="1:8" s="1" customFormat="1" ht="30" customHeight="1">
      <c r="A3" s="261" t="s">
        <v>197</v>
      </c>
      <c r="B3" s="261"/>
      <c r="C3" s="261"/>
      <c r="D3" s="261"/>
      <c r="E3" s="261"/>
      <c r="F3" s="261"/>
      <c r="G3" s="261"/>
      <c r="H3" s="261"/>
    </row>
    <row r="4" spans="1:8" ht="30" customHeight="1">
      <c r="A4" s="28" t="s">
        <v>233</v>
      </c>
      <c r="B4" s="29" t="s">
        <v>234</v>
      </c>
      <c r="C4" s="217" t="s">
        <v>235</v>
      </c>
      <c r="D4" s="262"/>
      <c r="E4" s="29">
        <v>42660</v>
      </c>
      <c r="F4" s="29">
        <v>1</v>
      </c>
      <c r="G4" s="29">
        <v>10.3</v>
      </c>
      <c r="H4" s="59">
        <f t="shared" ref="H4:H26" si="0">0.34*0.34*0.245</f>
        <v>2.8322000000000003E-2</v>
      </c>
    </row>
    <row r="5" spans="1:8" ht="30" customHeight="1">
      <c r="A5" s="28" t="s">
        <v>236</v>
      </c>
      <c r="B5" s="29" t="s">
        <v>199</v>
      </c>
      <c r="C5" s="218"/>
      <c r="D5" s="262"/>
      <c r="E5" s="29">
        <v>42660</v>
      </c>
      <c r="F5" s="29">
        <v>1</v>
      </c>
      <c r="G5" s="29">
        <v>10.3</v>
      </c>
      <c r="H5" s="59">
        <f t="shared" si="0"/>
        <v>2.8322000000000003E-2</v>
      </c>
    </row>
    <row r="6" spans="1:8" ht="30" customHeight="1">
      <c r="A6" s="28" t="s">
        <v>237</v>
      </c>
      <c r="B6" s="29" t="s">
        <v>87</v>
      </c>
      <c r="C6" s="218"/>
      <c r="D6" s="262"/>
      <c r="E6" s="29">
        <v>42660</v>
      </c>
      <c r="F6" s="29">
        <v>1</v>
      </c>
      <c r="G6" s="29">
        <v>10.3</v>
      </c>
      <c r="H6" s="59">
        <f t="shared" si="0"/>
        <v>2.8322000000000003E-2</v>
      </c>
    </row>
    <row r="7" spans="1:8" ht="30" customHeight="1">
      <c r="A7" s="28" t="s">
        <v>238</v>
      </c>
      <c r="B7" s="29" t="s">
        <v>239</v>
      </c>
      <c r="C7" s="218"/>
      <c r="D7" s="262"/>
      <c r="E7" s="29">
        <v>45330</v>
      </c>
      <c r="F7" s="29">
        <v>1</v>
      </c>
      <c r="G7" s="29">
        <v>10.3</v>
      </c>
      <c r="H7" s="59">
        <f t="shared" si="0"/>
        <v>2.8322000000000003E-2</v>
      </c>
    </row>
    <row r="8" spans="1:8" ht="30" customHeight="1">
      <c r="A8" s="28" t="s">
        <v>240</v>
      </c>
      <c r="B8" s="29" t="s">
        <v>202</v>
      </c>
      <c r="C8" s="218"/>
      <c r="D8" s="262"/>
      <c r="E8" s="29">
        <v>36990</v>
      </c>
      <c r="F8" s="29">
        <v>1</v>
      </c>
      <c r="G8" s="29">
        <v>10.3</v>
      </c>
      <c r="H8" s="59">
        <f t="shared" si="0"/>
        <v>2.8322000000000003E-2</v>
      </c>
    </row>
    <row r="9" spans="1:8" ht="30" customHeight="1">
      <c r="A9" s="28" t="s">
        <v>241</v>
      </c>
      <c r="B9" s="29" t="s">
        <v>242</v>
      </c>
      <c r="C9" s="219"/>
      <c r="D9" s="262"/>
      <c r="E9" s="29">
        <v>36990</v>
      </c>
      <c r="F9" s="29">
        <v>1</v>
      </c>
      <c r="G9" s="29">
        <v>10.3</v>
      </c>
      <c r="H9" s="59">
        <f t="shared" si="0"/>
        <v>2.8322000000000003E-2</v>
      </c>
    </row>
    <row r="10" spans="1:8" ht="30" customHeight="1">
      <c r="A10" s="261" t="s">
        <v>243</v>
      </c>
      <c r="B10" s="261"/>
      <c r="C10" s="261"/>
      <c r="D10" s="261"/>
      <c r="E10" s="261"/>
      <c r="F10" s="261"/>
      <c r="G10" s="261"/>
      <c r="H10" s="261"/>
    </row>
    <row r="11" spans="1:8" ht="30" customHeight="1">
      <c r="A11" s="28" t="s">
        <v>244</v>
      </c>
      <c r="B11" s="29" t="s">
        <v>234</v>
      </c>
      <c r="C11" s="217" t="s">
        <v>245</v>
      </c>
      <c r="D11" s="262"/>
      <c r="E11" s="29">
        <v>42660</v>
      </c>
      <c r="F11" s="29">
        <v>1</v>
      </c>
      <c r="G11" s="29">
        <v>10.3</v>
      </c>
      <c r="H11" s="59">
        <f t="shared" si="0"/>
        <v>2.8322000000000003E-2</v>
      </c>
    </row>
    <row r="12" spans="1:8" ht="30" customHeight="1">
      <c r="A12" s="28" t="s">
        <v>246</v>
      </c>
      <c r="B12" s="29" t="s">
        <v>199</v>
      </c>
      <c r="C12" s="218"/>
      <c r="D12" s="262"/>
      <c r="E12" s="29">
        <v>42660</v>
      </c>
      <c r="F12" s="29">
        <v>1</v>
      </c>
      <c r="G12" s="29">
        <v>10.3</v>
      </c>
      <c r="H12" s="59">
        <f t="shared" si="0"/>
        <v>2.8322000000000003E-2</v>
      </c>
    </row>
    <row r="13" spans="1:8" ht="30" customHeight="1">
      <c r="A13" s="28" t="s">
        <v>247</v>
      </c>
      <c r="B13" s="29" t="s">
        <v>87</v>
      </c>
      <c r="C13" s="218"/>
      <c r="D13" s="262"/>
      <c r="E13" s="29">
        <v>42660</v>
      </c>
      <c r="F13" s="29">
        <v>1</v>
      </c>
      <c r="G13" s="29">
        <v>10.3</v>
      </c>
      <c r="H13" s="59">
        <f t="shared" si="0"/>
        <v>2.8322000000000003E-2</v>
      </c>
    </row>
    <row r="14" spans="1:8" ht="30" customHeight="1">
      <c r="A14" s="28" t="s">
        <v>248</v>
      </c>
      <c r="B14" s="29" t="s">
        <v>239</v>
      </c>
      <c r="C14" s="218"/>
      <c r="D14" s="262"/>
      <c r="E14" s="29">
        <v>45330</v>
      </c>
      <c r="F14" s="29">
        <v>1</v>
      </c>
      <c r="G14" s="29">
        <v>10.3</v>
      </c>
      <c r="H14" s="59">
        <f t="shared" si="0"/>
        <v>2.8322000000000003E-2</v>
      </c>
    </row>
    <row r="15" spans="1:8" ht="30" customHeight="1">
      <c r="A15" s="28" t="s">
        <v>249</v>
      </c>
      <c r="B15" s="29" t="s">
        <v>202</v>
      </c>
      <c r="C15" s="218"/>
      <c r="D15" s="262"/>
      <c r="E15" s="29">
        <v>36990</v>
      </c>
      <c r="F15" s="29">
        <v>1</v>
      </c>
      <c r="G15" s="29">
        <v>10.3</v>
      </c>
      <c r="H15" s="59">
        <f t="shared" si="0"/>
        <v>2.8322000000000003E-2</v>
      </c>
    </row>
    <row r="16" spans="1:8" ht="30" customHeight="1">
      <c r="A16" s="28" t="s">
        <v>250</v>
      </c>
      <c r="B16" s="29" t="s">
        <v>242</v>
      </c>
      <c r="C16" s="219"/>
      <c r="D16" s="262"/>
      <c r="E16" s="29">
        <v>36990</v>
      </c>
      <c r="F16" s="29">
        <v>1</v>
      </c>
      <c r="G16" s="29">
        <v>10.3</v>
      </c>
      <c r="H16" s="59">
        <f t="shared" si="0"/>
        <v>2.8322000000000003E-2</v>
      </c>
    </row>
    <row r="17" spans="1:8" ht="30" customHeight="1">
      <c r="A17" s="261" t="s">
        <v>251</v>
      </c>
      <c r="B17" s="261"/>
      <c r="C17" s="261"/>
      <c r="D17" s="261"/>
      <c r="E17" s="261"/>
      <c r="F17" s="261"/>
      <c r="G17" s="261"/>
      <c r="H17" s="261"/>
    </row>
    <row r="18" spans="1:8" ht="30" customHeight="1">
      <c r="A18" s="28" t="s">
        <v>198</v>
      </c>
      <c r="B18" s="29" t="s">
        <v>199</v>
      </c>
      <c r="C18" s="217" t="s">
        <v>252</v>
      </c>
      <c r="D18" s="262"/>
      <c r="E18" s="29">
        <v>53190</v>
      </c>
      <c r="F18" s="29">
        <v>1</v>
      </c>
      <c r="G18" s="29">
        <v>10.3</v>
      </c>
      <c r="H18" s="59">
        <v>2.8000000000000001E-2</v>
      </c>
    </row>
    <row r="19" spans="1:8" ht="30" customHeight="1">
      <c r="A19" s="28" t="s">
        <v>201</v>
      </c>
      <c r="B19" s="29" t="s">
        <v>202</v>
      </c>
      <c r="C19" s="218"/>
      <c r="D19" s="262"/>
      <c r="E19" s="29">
        <v>49090</v>
      </c>
      <c r="F19" s="29">
        <v>1</v>
      </c>
      <c r="G19" s="29">
        <v>10.3</v>
      </c>
      <c r="H19" s="59">
        <v>2.8000000000000001E-2</v>
      </c>
    </row>
    <row r="20" spans="1:8" ht="30" customHeight="1">
      <c r="A20" s="28" t="s">
        <v>203</v>
      </c>
      <c r="B20" s="29" t="s">
        <v>242</v>
      </c>
      <c r="C20" s="218"/>
      <c r="D20" s="262"/>
      <c r="E20" s="29">
        <v>49090</v>
      </c>
      <c r="F20" s="29">
        <v>1</v>
      </c>
      <c r="G20" s="29">
        <v>10.3</v>
      </c>
      <c r="H20" s="59">
        <v>2.8000000000000001E-2</v>
      </c>
    </row>
    <row r="21" spans="1:8" ht="30" customHeight="1">
      <c r="A21" s="28" t="s">
        <v>204</v>
      </c>
      <c r="B21" s="29" t="s">
        <v>253</v>
      </c>
      <c r="C21" s="219"/>
      <c r="D21" s="262"/>
      <c r="E21" s="29">
        <v>53190</v>
      </c>
      <c r="F21" s="29">
        <v>1</v>
      </c>
      <c r="G21" s="29">
        <v>10.3</v>
      </c>
      <c r="H21" s="59">
        <v>2.8000000000000001E-2</v>
      </c>
    </row>
    <row r="22" spans="1:8">
      <c r="A22" s="81" t="s">
        <v>254</v>
      </c>
      <c r="B22" s="82"/>
      <c r="C22" s="82"/>
      <c r="D22" s="82"/>
      <c r="E22" s="82"/>
      <c r="F22" s="82"/>
      <c r="G22" s="82"/>
      <c r="H22" s="83"/>
    </row>
    <row r="23" spans="1:8" ht="66.75" customHeight="1">
      <c r="A23" s="28" t="s">
        <v>255</v>
      </c>
      <c r="B23" s="29" t="s">
        <v>202</v>
      </c>
      <c r="C23" s="53" t="s">
        <v>256</v>
      </c>
      <c r="D23" s="235"/>
      <c r="E23" s="29">
        <v>300</v>
      </c>
      <c r="F23" s="29">
        <v>100</v>
      </c>
      <c r="G23" s="29">
        <v>5.6</v>
      </c>
      <c r="H23" s="59">
        <f t="shared" si="0"/>
        <v>2.8322000000000003E-2</v>
      </c>
    </row>
    <row r="24" spans="1:8" ht="66.75" customHeight="1">
      <c r="A24" s="28" t="s">
        <v>257</v>
      </c>
      <c r="B24" s="29" t="s">
        <v>202</v>
      </c>
      <c r="C24" s="53" t="s">
        <v>258</v>
      </c>
      <c r="D24" s="237"/>
      <c r="E24" s="29">
        <v>300</v>
      </c>
      <c r="F24" s="29">
        <v>100</v>
      </c>
      <c r="G24" s="29">
        <v>5.6</v>
      </c>
      <c r="H24" s="59">
        <f t="shared" si="0"/>
        <v>2.8322000000000003E-2</v>
      </c>
    </row>
    <row r="25" spans="1:8" ht="66.75" customHeight="1">
      <c r="A25" s="28" t="s">
        <v>259</v>
      </c>
      <c r="B25" s="29" t="s">
        <v>202</v>
      </c>
      <c r="C25" s="53" t="s">
        <v>256</v>
      </c>
      <c r="D25" s="235"/>
      <c r="E25" s="29">
        <v>300</v>
      </c>
      <c r="F25" s="29">
        <v>100</v>
      </c>
      <c r="G25" s="29">
        <v>5.6</v>
      </c>
      <c r="H25" s="59">
        <f t="shared" si="0"/>
        <v>2.8322000000000003E-2</v>
      </c>
    </row>
    <row r="26" spans="1:8" ht="66.75" customHeight="1">
      <c r="A26" s="28" t="s">
        <v>260</v>
      </c>
      <c r="B26" s="29" t="s">
        <v>202</v>
      </c>
      <c r="C26" s="53" t="s">
        <v>258</v>
      </c>
      <c r="D26" s="237"/>
      <c r="E26" s="29">
        <v>300</v>
      </c>
      <c r="F26" s="29">
        <v>100</v>
      </c>
      <c r="G26" s="29">
        <v>5.6</v>
      </c>
      <c r="H26" s="59">
        <f t="shared" si="0"/>
        <v>2.8322000000000003E-2</v>
      </c>
    </row>
    <row r="27" spans="1:8" ht="64.5" customHeight="1">
      <c r="A27" s="28" t="s">
        <v>261</v>
      </c>
      <c r="B27" s="29" t="s">
        <v>202</v>
      </c>
      <c r="C27" s="53" t="s">
        <v>262</v>
      </c>
      <c r="D27" s="84"/>
      <c r="E27" s="29">
        <v>207</v>
      </c>
      <c r="F27" s="29" t="s">
        <v>163</v>
      </c>
      <c r="G27" s="29" t="s">
        <v>163</v>
      </c>
      <c r="H27" s="29" t="s">
        <v>163</v>
      </c>
    </row>
    <row r="28" spans="1:8" ht="36" customHeight="1">
      <c r="A28" s="53" t="s">
        <v>263</v>
      </c>
      <c r="B28" s="29" t="s">
        <v>264</v>
      </c>
      <c r="C28" s="53" t="s">
        <v>265</v>
      </c>
      <c r="D28" s="85"/>
      <c r="E28" s="29">
        <v>270</v>
      </c>
      <c r="F28" s="77" t="s">
        <v>163</v>
      </c>
      <c r="G28" s="77" t="s">
        <v>163</v>
      </c>
      <c r="H28" s="77" t="s">
        <v>163</v>
      </c>
    </row>
  </sheetData>
  <mergeCells count="12">
    <mergeCell ref="B1:E1"/>
    <mergeCell ref="D23:D24"/>
    <mergeCell ref="D25:D26"/>
    <mergeCell ref="C11:C16"/>
    <mergeCell ref="D11:D16"/>
    <mergeCell ref="A3:H3"/>
    <mergeCell ref="C4:C9"/>
    <mergeCell ref="D4:D9"/>
    <mergeCell ref="A10:H10"/>
    <mergeCell ref="A17:H17"/>
    <mergeCell ref="C18:C21"/>
    <mergeCell ref="D18:D21"/>
  </mergeCells>
  <pageMargins left="0.7" right="0.7" top="0.75" bottom="0.75" header="0.3" footer="0.3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U7"/>
  <sheetViews>
    <sheetView workbookViewId="0">
      <pane ySplit="2" topLeftCell="A3" activePane="bottomLeft" state="frozen"/>
      <selection activeCell="E4" sqref="E4"/>
      <selection pane="bottomLeft" activeCell="H2" sqref="H2"/>
    </sheetView>
  </sheetViews>
  <sheetFormatPr defaultColWidth="11.42578125" defaultRowHeight="15"/>
  <cols>
    <col min="1" max="1" width="20.42578125" style="1" customWidth="1"/>
    <col min="2" max="2" width="10.28515625" style="1" customWidth="1"/>
    <col min="3" max="3" width="12.140625" style="1" customWidth="1"/>
    <col min="4" max="4" width="11.85546875" style="1" customWidth="1"/>
    <col min="5" max="5" width="34.42578125" style="1" customWidth="1"/>
    <col min="6" max="6" width="23.42578125" style="1" customWidth="1"/>
    <col min="7" max="7" width="7.85546875" style="1" customWidth="1"/>
    <col min="8" max="8" width="9.28515625" style="1" customWidth="1"/>
    <col min="9" max="9" width="10.42578125" style="1" customWidth="1"/>
    <col min="10" max="21" width="11.42578125" style="1" customWidth="1"/>
    <col min="22" max="230" width="11.42578125" style="73" customWidth="1"/>
    <col min="231" max="231" width="1.7109375" style="73" customWidth="1"/>
    <col min="232" max="232" width="34" style="73" customWidth="1"/>
    <col min="233" max="233" width="59.28515625" style="73" customWidth="1"/>
    <col min="234" max="234" width="29.7109375" style="73" customWidth="1"/>
    <col min="235" max="235" width="13.28515625" style="73" customWidth="1"/>
    <col min="236" max="16384" width="11.42578125" style="73"/>
  </cols>
  <sheetData>
    <row r="1" spans="1:21" ht="52.5" customHeight="1">
      <c r="A1" s="20"/>
      <c r="B1" s="264" t="s">
        <v>266</v>
      </c>
      <c r="C1" s="264"/>
      <c r="D1" s="264"/>
      <c r="E1" s="264"/>
      <c r="F1" s="265"/>
      <c r="G1" s="265"/>
      <c r="H1" s="265"/>
      <c r="I1" s="80"/>
      <c r="J1" s="80"/>
    </row>
    <row r="2" spans="1:21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21" ht="27.75" customHeight="1">
      <c r="A3" s="266" t="s">
        <v>268</v>
      </c>
      <c r="B3" s="266"/>
      <c r="C3" s="266"/>
      <c r="D3" s="266"/>
      <c r="E3" s="266"/>
      <c r="F3" s="266"/>
      <c r="G3" s="266"/>
      <c r="H3" s="266"/>
      <c r="I3" s="266"/>
      <c r="J3" s="266"/>
    </row>
    <row r="4" spans="1:21" ht="139.5" customHeight="1">
      <c r="A4" s="28" t="s">
        <v>269</v>
      </c>
      <c r="B4" s="29" t="s">
        <v>72</v>
      </c>
      <c r="C4" s="29" t="s">
        <v>270</v>
      </c>
      <c r="D4" s="29" t="s">
        <v>69</v>
      </c>
      <c r="E4" s="28" t="s">
        <v>271</v>
      </c>
      <c r="F4" s="267"/>
      <c r="G4" s="30">
        <v>6690</v>
      </c>
      <c r="H4" s="30">
        <v>16</v>
      </c>
      <c r="I4" s="44">
        <v>13.4</v>
      </c>
      <c r="J4" s="45">
        <f t="shared" ref="J4:J5" si="0">0.39*0.34*0.48</f>
        <v>6.364800000000001E-2</v>
      </c>
      <c r="K4" s="17"/>
    </row>
    <row r="5" spans="1:21" ht="139.5" customHeight="1">
      <c r="A5" s="28" t="s">
        <v>272</v>
      </c>
      <c r="B5" s="29" t="s">
        <v>72</v>
      </c>
      <c r="C5" s="29" t="s">
        <v>68</v>
      </c>
      <c r="D5" s="29" t="s">
        <v>69</v>
      </c>
      <c r="E5" s="28" t="s">
        <v>273</v>
      </c>
      <c r="F5" s="220"/>
      <c r="G5" s="30">
        <v>6690</v>
      </c>
      <c r="H5" s="30">
        <v>16</v>
      </c>
      <c r="I5" s="44">
        <v>13.4</v>
      </c>
      <c r="J5" s="45">
        <f t="shared" si="0"/>
        <v>6.364800000000001E-2</v>
      </c>
      <c r="K5" s="17"/>
    </row>
    <row r="6" spans="1:21" s="87" customFormat="1" ht="38.25" customHeight="1">
      <c r="A6" s="28" t="s">
        <v>274</v>
      </c>
      <c r="B6" s="58" t="s">
        <v>163</v>
      </c>
      <c r="C6" s="29" t="s">
        <v>270</v>
      </c>
      <c r="D6" s="220" t="s">
        <v>163</v>
      </c>
      <c r="E6" s="234" t="s">
        <v>275</v>
      </c>
      <c r="F6" s="220"/>
      <c r="G6" s="29">
        <v>530</v>
      </c>
      <c r="H6" s="29">
        <v>50</v>
      </c>
      <c r="I6" s="29">
        <v>10.65</v>
      </c>
      <c r="J6" s="59">
        <f t="shared" ref="J6:J7" si="1">0.36*0.23*0.38</f>
        <v>3.1463999999999999E-2</v>
      </c>
      <c r="K6" s="17"/>
      <c r="L6" s="17"/>
      <c r="M6" s="17"/>
      <c r="N6" s="17"/>
      <c r="O6" s="17"/>
      <c r="P6" s="17"/>
      <c r="Q6" s="17"/>
      <c r="R6" s="17"/>
      <c r="S6" s="17"/>
      <c r="T6" s="17"/>
      <c r="U6" s="17"/>
    </row>
    <row r="7" spans="1:21" s="87" customFormat="1" ht="38.25" customHeight="1">
      <c r="A7" s="28" t="s">
        <v>276</v>
      </c>
      <c r="B7" s="58" t="s">
        <v>163</v>
      </c>
      <c r="C7" s="29" t="s">
        <v>68</v>
      </c>
      <c r="D7" s="220"/>
      <c r="E7" s="234"/>
      <c r="F7" s="220"/>
      <c r="G7" s="29">
        <v>530</v>
      </c>
      <c r="H7" s="29">
        <v>50</v>
      </c>
      <c r="I7" s="29">
        <v>10.65</v>
      </c>
      <c r="J7" s="59">
        <f t="shared" si="1"/>
        <v>3.1463999999999999E-2</v>
      </c>
      <c r="K7" s="17"/>
      <c r="L7" s="17"/>
      <c r="M7" s="17"/>
      <c r="N7" s="17"/>
      <c r="O7" s="17"/>
      <c r="P7" s="17"/>
      <c r="Q7" s="17"/>
      <c r="R7" s="17"/>
      <c r="S7" s="17"/>
      <c r="T7" s="17"/>
      <c r="U7" s="17"/>
    </row>
  </sheetData>
  <autoFilter ref="A2:E2" xr:uid="{00000000-0009-0000-0000-000005000000}"/>
  <mergeCells count="7">
    <mergeCell ref="B1:E1"/>
    <mergeCell ref="F1:H1"/>
    <mergeCell ref="A3:J3"/>
    <mergeCell ref="F4:F5"/>
    <mergeCell ref="D6:D7"/>
    <mergeCell ref="E6:E7"/>
    <mergeCell ref="F6:F7"/>
  </mergeCells>
  <pageMargins left="0.7" right="0.7" top="0.75" bottom="0.75" header="0.3" footer="0.3"/>
  <pageSetup paperSize="9" scale="51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J234"/>
  <sheetViews>
    <sheetView workbookViewId="0">
      <pane ySplit="2" topLeftCell="A153" activePane="bottomLeft" state="frozen"/>
      <selection activeCell="E4" sqref="E4:E12"/>
      <selection pane="bottomLeft" activeCell="H2" sqref="H2"/>
    </sheetView>
  </sheetViews>
  <sheetFormatPr defaultColWidth="11.42578125" defaultRowHeight="15"/>
  <cols>
    <col min="1" max="1" width="22.42578125" style="88" customWidth="1"/>
    <col min="2" max="4" width="11.7109375" style="89" customWidth="1"/>
    <col min="5" max="5" width="37.85546875" style="88" customWidth="1"/>
    <col min="6" max="6" width="16.28515625" style="88" customWidth="1"/>
    <col min="7" max="7" width="7.85546875" style="88" customWidth="1"/>
    <col min="8" max="8" width="11.140625" style="88" customWidth="1"/>
    <col min="9" max="9" width="10.42578125" style="88" customWidth="1"/>
    <col min="10" max="230" width="11.42578125" style="88" customWidth="1"/>
    <col min="231" max="231" width="1.7109375" style="88" customWidth="1"/>
    <col min="232" max="232" width="34" style="88" customWidth="1"/>
    <col min="233" max="233" width="59.28515625" style="88" customWidth="1"/>
    <col min="234" max="234" width="29.7109375" style="88" customWidth="1"/>
    <col min="235" max="235" width="13.28515625" style="88" customWidth="1"/>
    <col min="236" max="16384" width="11.42578125" style="88"/>
  </cols>
  <sheetData>
    <row r="1" spans="1:10" ht="52.5" customHeight="1">
      <c r="A1" s="90"/>
      <c r="B1" s="263" t="s">
        <v>277</v>
      </c>
      <c r="C1" s="263"/>
      <c r="D1" s="263"/>
      <c r="E1" s="263"/>
      <c r="F1" s="244" t="s">
        <v>278</v>
      </c>
      <c r="G1" s="244"/>
      <c r="H1" s="244"/>
      <c r="I1" s="91"/>
      <c r="J1" s="91"/>
    </row>
    <row r="2" spans="1:10" ht="51">
      <c r="A2" s="92" t="s">
        <v>57</v>
      </c>
      <c r="B2" s="92" t="s">
        <v>58</v>
      </c>
      <c r="C2" s="92" t="s">
        <v>267</v>
      </c>
      <c r="D2" s="92" t="s">
        <v>59</v>
      </c>
      <c r="E2" s="92" t="s">
        <v>60</v>
      </c>
      <c r="F2" s="92" t="s">
        <v>61</v>
      </c>
      <c r="G2" s="92" t="s">
        <v>62</v>
      </c>
      <c r="H2" s="93" t="s">
        <v>63</v>
      </c>
      <c r="I2" s="93" t="s">
        <v>64</v>
      </c>
      <c r="J2" s="94" t="s">
        <v>65</v>
      </c>
    </row>
    <row r="3" spans="1:10" s="95" customFormat="1" ht="26.25" customHeight="1">
      <c r="A3" s="96" t="s">
        <v>279</v>
      </c>
      <c r="B3" s="96"/>
      <c r="C3" s="96"/>
      <c r="D3" s="96"/>
      <c r="E3" s="96"/>
      <c r="F3" s="96"/>
      <c r="G3" s="298"/>
      <c r="H3" s="298"/>
      <c r="I3" s="298"/>
      <c r="J3" s="298"/>
    </row>
    <row r="4" spans="1:10" ht="16.5" customHeight="1">
      <c r="A4" s="66" t="s">
        <v>280</v>
      </c>
      <c r="B4" s="67" t="s">
        <v>83</v>
      </c>
      <c r="C4" s="97" t="s">
        <v>270</v>
      </c>
      <c r="D4" s="67" t="s">
        <v>69</v>
      </c>
      <c r="E4" s="269" t="s">
        <v>281</v>
      </c>
      <c r="F4" s="268"/>
      <c r="G4" s="68">
        <v>2030</v>
      </c>
      <c r="H4" s="272">
        <v>20</v>
      </c>
      <c r="I4" s="276">
        <v>7.4</v>
      </c>
      <c r="J4" s="270">
        <v>0.02</v>
      </c>
    </row>
    <row r="5" spans="1:10" ht="16.5" customHeight="1">
      <c r="A5" s="66" t="s">
        <v>282</v>
      </c>
      <c r="B5" s="67" t="s">
        <v>165</v>
      </c>
      <c r="C5" s="97" t="s">
        <v>270</v>
      </c>
      <c r="D5" s="67" t="s">
        <v>69</v>
      </c>
      <c r="E5" s="269"/>
      <c r="F5" s="268"/>
      <c r="G5" s="68">
        <v>2030</v>
      </c>
      <c r="H5" s="275"/>
      <c r="I5" s="277"/>
      <c r="J5" s="271"/>
    </row>
    <row r="6" spans="1:10" ht="16.5" customHeight="1">
      <c r="A6" s="66" t="s">
        <v>283</v>
      </c>
      <c r="B6" s="67" t="s">
        <v>85</v>
      </c>
      <c r="C6" s="97" t="s">
        <v>270</v>
      </c>
      <c r="D6" s="67" t="s">
        <v>69</v>
      </c>
      <c r="E6" s="269"/>
      <c r="F6" s="268"/>
      <c r="G6" s="68">
        <v>2030</v>
      </c>
      <c r="H6" s="275"/>
      <c r="I6" s="277"/>
      <c r="J6" s="271"/>
    </row>
    <row r="7" spans="1:10" ht="16.5" customHeight="1">
      <c r="A7" s="66" t="s">
        <v>284</v>
      </c>
      <c r="B7" s="67" t="s">
        <v>285</v>
      </c>
      <c r="C7" s="97" t="s">
        <v>270</v>
      </c>
      <c r="D7" s="67" t="s">
        <v>69</v>
      </c>
      <c r="E7" s="269"/>
      <c r="F7" s="268"/>
      <c r="G7" s="68">
        <v>2030</v>
      </c>
      <c r="H7" s="275"/>
      <c r="I7" s="277"/>
      <c r="J7" s="271"/>
    </row>
    <row r="8" spans="1:10" ht="16.5" customHeight="1">
      <c r="A8" s="66" t="s">
        <v>286</v>
      </c>
      <c r="B8" s="67" t="s">
        <v>87</v>
      </c>
      <c r="C8" s="97" t="s">
        <v>270</v>
      </c>
      <c r="D8" s="67" t="s">
        <v>69</v>
      </c>
      <c r="E8" s="269"/>
      <c r="F8" s="268"/>
      <c r="G8" s="68">
        <v>2030</v>
      </c>
      <c r="H8" s="275"/>
      <c r="I8" s="277"/>
      <c r="J8" s="271"/>
    </row>
    <row r="9" spans="1:10" ht="16.5" customHeight="1">
      <c r="A9" s="66" t="s">
        <v>287</v>
      </c>
      <c r="B9" s="67" t="s">
        <v>68</v>
      </c>
      <c r="C9" s="97" t="s">
        <v>270</v>
      </c>
      <c r="D9" s="67" t="s">
        <v>69</v>
      </c>
      <c r="E9" s="269"/>
      <c r="F9" s="268"/>
      <c r="G9" s="68">
        <v>2030</v>
      </c>
      <c r="H9" s="275"/>
      <c r="I9" s="277"/>
      <c r="J9" s="271"/>
    </row>
    <row r="10" spans="1:10" ht="21" customHeight="1">
      <c r="A10" s="66" t="s">
        <v>288</v>
      </c>
      <c r="B10" s="67" t="s">
        <v>72</v>
      </c>
      <c r="C10" s="97" t="s">
        <v>270</v>
      </c>
      <c r="D10" s="67" t="s">
        <v>69</v>
      </c>
      <c r="E10" s="269"/>
      <c r="F10" s="268"/>
      <c r="G10" s="68">
        <v>2030</v>
      </c>
      <c r="H10" s="275"/>
      <c r="I10" s="277"/>
      <c r="J10" s="271"/>
    </row>
    <row r="11" spans="1:10" ht="16.5" customHeight="1">
      <c r="A11" s="66" t="s">
        <v>289</v>
      </c>
      <c r="B11" s="67" t="s">
        <v>91</v>
      </c>
      <c r="C11" s="97" t="s">
        <v>270</v>
      </c>
      <c r="D11" s="67" t="s">
        <v>69</v>
      </c>
      <c r="E11" s="269"/>
      <c r="F11" s="268"/>
      <c r="G11" s="68">
        <v>2030</v>
      </c>
      <c r="H11" s="275"/>
      <c r="I11" s="277"/>
      <c r="J11" s="271"/>
    </row>
    <row r="12" spans="1:10" ht="16.5" customHeight="1">
      <c r="A12" s="66" t="s">
        <v>290</v>
      </c>
      <c r="B12" s="67" t="s">
        <v>291</v>
      </c>
      <c r="C12" s="97" t="s">
        <v>270</v>
      </c>
      <c r="D12" s="67" t="s">
        <v>69</v>
      </c>
      <c r="E12" s="269"/>
      <c r="F12" s="268"/>
      <c r="G12" s="68">
        <v>2030</v>
      </c>
      <c r="H12" s="273"/>
      <c r="I12" s="280"/>
      <c r="J12" s="274"/>
    </row>
    <row r="13" spans="1:10" ht="16.5" customHeight="1">
      <c r="A13" s="66" t="s">
        <v>292</v>
      </c>
      <c r="B13" s="67" t="s">
        <v>83</v>
      </c>
      <c r="C13" s="97" t="s">
        <v>192</v>
      </c>
      <c r="D13" s="67" t="s">
        <v>69</v>
      </c>
      <c r="E13" s="269" t="s">
        <v>293</v>
      </c>
      <c r="F13" s="268"/>
      <c r="G13" s="68">
        <v>2030</v>
      </c>
      <c r="H13" s="272">
        <v>20</v>
      </c>
      <c r="I13" s="276">
        <v>7.4</v>
      </c>
      <c r="J13" s="270">
        <f>0.325*0.325*0.41</f>
        <v>4.3306250000000004E-2</v>
      </c>
    </row>
    <row r="14" spans="1:10" ht="16.5" customHeight="1">
      <c r="A14" s="66" t="s">
        <v>294</v>
      </c>
      <c r="B14" s="67" t="s">
        <v>165</v>
      </c>
      <c r="C14" s="97" t="s">
        <v>192</v>
      </c>
      <c r="D14" s="67" t="s">
        <v>69</v>
      </c>
      <c r="E14" s="269"/>
      <c r="F14" s="268"/>
      <c r="G14" s="68">
        <v>2030</v>
      </c>
      <c r="H14" s="275"/>
      <c r="I14" s="277"/>
      <c r="J14" s="271"/>
    </row>
    <row r="15" spans="1:10" ht="16.5" customHeight="1">
      <c r="A15" s="66" t="s">
        <v>295</v>
      </c>
      <c r="B15" s="67" t="s">
        <v>85</v>
      </c>
      <c r="C15" s="97" t="s">
        <v>192</v>
      </c>
      <c r="D15" s="67" t="s">
        <v>69</v>
      </c>
      <c r="E15" s="269"/>
      <c r="F15" s="268"/>
      <c r="G15" s="68">
        <v>2030</v>
      </c>
      <c r="H15" s="275"/>
      <c r="I15" s="277"/>
      <c r="J15" s="271"/>
    </row>
    <row r="16" spans="1:10" ht="16.5" customHeight="1">
      <c r="A16" s="66" t="s">
        <v>296</v>
      </c>
      <c r="B16" s="67" t="s">
        <v>285</v>
      </c>
      <c r="C16" s="97" t="s">
        <v>192</v>
      </c>
      <c r="D16" s="67" t="s">
        <v>69</v>
      </c>
      <c r="E16" s="269"/>
      <c r="F16" s="268"/>
      <c r="G16" s="68">
        <v>2030</v>
      </c>
      <c r="H16" s="275"/>
      <c r="I16" s="277"/>
      <c r="J16" s="271"/>
    </row>
    <row r="17" spans="1:10" ht="16.5" customHeight="1">
      <c r="A17" s="66" t="s">
        <v>297</v>
      </c>
      <c r="B17" s="67" t="s">
        <v>87</v>
      </c>
      <c r="C17" s="97" t="s">
        <v>192</v>
      </c>
      <c r="D17" s="67" t="s">
        <v>69</v>
      </c>
      <c r="E17" s="269"/>
      <c r="F17" s="268"/>
      <c r="G17" s="68">
        <v>2030</v>
      </c>
      <c r="H17" s="275"/>
      <c r="I17" s="277"/>
      <c r="J17" s="271"/>
    </row>
    <row r="18" spans="1:10" ht="16.5" customHeight="1">
      <c r="A18" s="66" t="s">
        <v>298</v>
      </c>
      <c r="B18" s="67" t="s">
        <v>68</v>
      </c>
      <c r="C18" s="97" t="s">
        <v>192</v>
      </c>
      <c r="D18" s="67" t="s">
        <v>69</v>
      </c>
      <c r="E18" s="269"/>
      <c r="F18" s="268"/>
      <c r="G18" s="68">
        <v>2030</v>
      </c>
      <c r="H18" s="275"/>
      <c r="I18" s="277"/>
      <c r="J18" s="271"/>
    </row>
    <row r="19" spans="1:10" ht="21">
      <c r="A19" s="66" t="s">
        <v>299</v>
      </c>
      <c r="B19" s="67" t="s">
        <v>72</v>
      </c>
      <c r="C19" s="97" t="s">
        <v>192</v>
      </c>
      <c r="D19" s="67" t="s">
        <v>69</v>
      </c>
      <c r="E19" s="269"/>
      <c r="F19" s="268"/>
      <c r="G19" s="68">
        <v>2030</v>
      </c>
      <c r="H19" s="275"/>
      <c r="I19" s="277"/>
      <c r="J19" s="271"/>
    </row>
    <row r="20" spans="1:10" ht="16.5" customHeight="1">
      <c r="A20" s="66" t="s">
        <v>300</v>
      </c>
      <c r="B20" s="67" t="s">
        <v>91</v>
      </c>
      <c r="C20" s="97" t="s">
        <v>192</v>
      </c>
      <c r="D20" s="67" t="s">
        <v>69</v>
      </c>
      <c r="E20" s="269"/>
      <c r="F20" s="67"/>
      <c r="G20" s="68">
        <v>2030</v>
      </c>
      <c r="H20" s="275"/>
      <c r="I20" s="277"/>
      <c r="J20" s="271"/>
    </row>
    <row r="21" spans="1:10" ht="16.5" customHeight="1">
      <c r="A21" s="66" t="s">
        <v>301</v>
      </c>
      <c r="B21" s="67" t="s">
        <v>291</v>
      </c>
      <c r="C21" s="97" t="s">
        <v>192</v>
      </c>
      <c r="D21" s="67" t="s">
        <v>69</v>
      </c>
      <c r="E21" s="269"/>
      <c r="F21" s="67"/>
      <c r="G21" s="68">
        <v>2030</v>
      </c>
      <c r="H21" s="273"/>
      <c r="I21" s="280"/>
      <c r="J21" s="274"/>
    </row>
    <row r="22" spans="1:10" ht="50.25" customHeight="1">
      <c r="A22" s="66" t="s">
        <v>302</v>
      </c>
      <c r="B22" s="67" t="s">
        <v>83</v>
      </c>
      <c r="C22" s="97" t="s">
        <v>68</v>
      </c>
      <c r="D22" s="67" t="s">
        <v>69</v>
      </c>
      <c r="E22" s="269" t="s">
        <v>303</v>
      </c>
      <c r="F22" s="289"/>
      <c r="G22" s="68">
        <v>2030</v>
      </c>
      <c r="H22" s="272">
        <v>40</v>
      </c>
      <c r="I22" s="276">
        <v>14.6</v>
      </c>
      <c r="J22" s="270">
        <f>0.325*0.325*0.41</f>
        <v>4.3306250000000004E-2</v>
      </c>
    </row>
    <row r="23" spans="1:10" ht="50.25" customHeight="1">
      <c r="A23" s="66" t="s">
        <v>304</v>
      </c>
      <c r="B23" s="67" t="s">
        <v>87</v>
      </c>
      <c r="C23" s="97" t="s">
        <v>68</v>
      </c>
      <c r="D23" s="67" t="s">
        <v>69</v>
      </c>
      <c r="E23" s="269"/>
      <c r="F23" s="291"/>
      <c r="G23" s="68">
        <v>2030</v>
      </c>
      <c r="H23" s="273"/>
      <c r="I23" s="280"/>
      <c r="J23" s="274"/>
    </row>
    <row r="24" spans="1:10" ht="28.5" customHeight="1">
      <c r="A24" s="66" t="s">
        <v>305</v>
      </c>
      <c r="B24" s="98" t="s">
        <v>163</v>
      </c>
      <c r="C24" s="99" t="s">
        <v>270</v>
      </c>
      <c r="D24" s="294" t="s">
        <v>163</v>
      </c>
      <c r="E24" s="269" t="s">
        <v>306</v>
      </c>
      <c r="F24" s="268"/>
      <c r="G24" s="68">
        <v>1810</v>
      </c>
      <c r="H24" s="272">
        <v>10</v>
      </c>
      <c r="I24" s="272">
        <v>10</v>
      </c>
      <c r="J24" s="270">
        <v>0.02</v>
      </c>
    </row>
    <row r="25" spans="1:10" ht="28.5" customHeight="1">
      <c r="A25" s="66" t="s">
        <v>307</v>
      </c>
      <c r="B25" s="98" t="s">
        <v>163</v>
      </c>
      <c r="C25" s="99" t="s">
        <v>68</v>
      </c>
      <c r="D25" s="294"/>
      <c r="E25" s="269"/>
      <c r="F25" s="268"/>
      <c r="G25" s="68">
        <v>1810</v>
      </c>
      <c r="H25" s="273"/>
      <c r="I25" s="273"/>
      <c r="J25" s="274"/>
    </row>
    <row r="26" spans="1:10" ht="28.5" customHeight="1">
      <c r="A26" s="66" t="s">
        <v>308</v>
      </c>
      <c r="B26" s="98" t="s">
        <v>163</v>
      </c>
      <c r="C26" s="67" t="s">
        <v>270</v>
      </c>
      <c r="D26" s="294" t="s">
        <v>163</v>
      </c>
      <c r="E26" s="269" t="s">
        <v>309</v>
      </c>
      <c r="F26" s="268"/>
      <c r="G26" s="68">
        <v>2660</v>
      </c>
      <c r="H26" s="272">
        <v>10</v>
      </c>
      <c r="I26" s="272">
        <v>15</v>
      </c>
      <c r="J26" s="270">
        <f>0.22*0.2*0.47</f>
        <v>2.068E-2</v>
      </c>
    </row>
    <row r="27" spans="1:10" ht="28.5" customHeight="1">
      <c r="A27" s="66" t="s">
        <v>310</v>
      </c>
      <c r="B27" s="98" t="s">
        <v>163</v>
      </c>
      <c r="C27" s="67" t="s">
        <v>68</v>
      </c>
      <c r="D27" s="294"/>
      <c r="E27" s="269"/>
      <c r="F27" s="268"/>
      <c r="G27" s="68">
        <v>2660</v>
      </c>
      <c r="H27" s="273"/>
      <c r="I27" s="273"/>
      <c r="J27" s="274"/>
    </row>
    <row r="28" spans="1:10" s="95" customFormat="1" ht="32.25" customHeight="1">
      <c r="A28" s="100" t="s">
        <v>311</v>
      </c>
      <c r="B28" s="101"/>
      <c r="C28" s="101"/>
      <c r="D28" s="101"/>
      <c r="E28" s="101"/>
      <c r="F28" s="101"/>
      <c r="G28" s="101"/>
      <c r="H28" s="101"/>
      <c r="I28" s="101"/>
      <c r="J28" s="102"/>
    </row>
    <row r="29" spans="1:10" ht="63.75" customHeight="1">
      <c r="A29" s="66" t="s">
        <v>312</v>
      </c>
      <c r="B29" s="67" t="s">
        <v>68</v>
      </c>
      <c r="C29" s="97" t="s">
        <v>270</v>
      </c>
      <c r="D29" s="67" t="s">
        <v>69</v>
      </c>
      <c r="E29" s="269" t="s">
        <v>313</v>
      </c>
      <c r="F29" s="268"/>
      <c r="G29" s="68">
        <v>2570</v>
      </c>
      <c r="H29" s="272">
        <v>20</v>
      </c>
      <c r="I29" s="276">
        <v>10</v>
      </c>
      <c r="J29" s="270">
        <v>0.04</v>
      </c>
    </row>
    <row r="30" spans="1:10" ht="63.75" customHeight="1">
      <c r="A30" s="66" t="s">
        <v>314</v>
      </c>
      <c r="B30" s="67" t="s">
        <v>72</v>
      </c>
      <c r="C30" s="97" t="s">
        <v>270</v>
      </c>
      <c r="D30" s="67" t="s">
        <v>69</v>
      </c>
      <c r="E30" s="269"/>
      <c r="F30" s="268"/>
      <c r="G30" s="68">
        <v>2570</v>
      </c>
      <c r="H30" s="275"/>
      <c r="I30" s="277"/>
      <c r="J30" s="271"/>
    </row>
    <row r="31" spans="1:10" ht="18" customHeight="1">
      <c r="A31" s="66" t="s">
        <v>315</v>
      </c>
      <c r="B31" s="67" t="s">
        <v>83</v>
      </c>
      <c r="C31" s="97" t="s">
        <v>192</v>
      </c>
      <c r="D31" s="67" t="s">
        <v>69</v>
      </c>
      <c r="E31" s="269" t="s">
        <v>316</v>
      </c>
      <c r="F31" s="268"/>
      <c r="G31" s="68">
        <v>2570</v>
      </c>
      <c r="H31" s="272">
        <v>20</v>
      </c>
      <c r="I31" s="276">
        <v>10.6</v>
      </c>
      <c r="J31" s="270">
        <v>0.04</v>
      </c>
    </row>
    <row r="32" spans="1:10" ht="18" customHeight="1">
      <c r="A32" s="66" t="s">
        <v>317</v>
      </c>
      <c r="B32" s="67" t="s">
        <v>165</v>
      </c>
      <c r="C32" s="97" t="s">
        <v>192</v>
      </c>
      <c r="D32" s="67" t="s">
        <v>69</v>
      </c>
      <c r="E32" s="269"/>
      <c r="F32" s="268"/>
      <c r="G32" s="68">
        <v>2570</v>
      </c>
      <c r="H32" s="275"/>
      <c r="I32" s="277"/>
      <c r="J32" s="271"/>
    </row>
    <row r="33" spans="1:10" ht="18" customHeight="1">
      <c r="A33" s="66" t="s">
        <v>318</v>
      </c>
      <c r="B33" s="67" t="s">
        <v>85</v>
      </c>
      <c r="C33" s="97" t="s">
        <v>192</v>
      </c>
      <c r="D33" s="67" t="s">
        <v>69</v>
      </c>
      <c r="E33" s="269"/>
      <c r="F33" s="268"/>
      <c r="G33" s="68">
        <v>2570</v>
      </c>
      <c r="H33" s="275"/>
      <c r="I33" s="277"/>
      <c r="J33" s="271"/>
    </row>
    <row r="34" spans="1:10" ht="18" customHeight="1">
      <c r="A34" s="66" t="s">
        <v>319</v>
      </c>
      <c r="B34" s="67" t="s">
        <v>87</v>
      </c>
      <c r="C34" s="97" t="s">
        <v>192</v>
      </c>
      <c r="D34" s="67" t="s">
        <v>69</v>
      </c>
      <c r="E34" s="269"/>
      <c r="F34" s="268"/>
      <c r="G34" s="68">
        <v>2570</v>
      </c>
      <c r="H34" s="275"/>
      <c r="I34" s="277"/>
      <c r="J34" s="271"/>
    </row>
    <row r="35" spans="1:10" ht="18" customHeight="1">
      <c r="A35" s="66" t="s">
        <v>320</v>
      </c>
      <c r="B35" s="67" t="s">
        <v>68</v>
      </c>
      <c r="C35" s="97" t="s">
        <v>192</v>
      </c>
      <c r="D35" s="67" t="s">
        <v>69</v>
      </c>
      <c r="E35" s="269"/>
      <c r="F35" s="268"/>
      <c r="G35" s="68">
        <v>2570</v>
      </c>
      <c r="H35" s="275"/>
      <c r="I35" s="277"/>
      <c r="J35" s="271"/>
    </row>
    <row r="36" spans="1:10" ht="19.5" customHeight="1">
      <c r="A36" s="66" t="s">
        <v>321</v>
      </c>
      <c r="B36" s="67" t="s">
        <v>72</v>
      </c>
      <c r="C36" s="97" t="s">
        <v>192</v>
      </c>
      <c r="D36" s="67" t="s">
        <v>69</v>
      </c>
      <c r="E36" s="269"/>
      <c r="F36" s="268"/>
      <c r="G36" s="68">
        <v>2570</v>
      </c>
      <c r="H36" s="275"/>
      <c r="I36" s="277"/>
      <c r="J36" s="271"/>
    </row>
    <row r="37" spans="1:10" ht="19.5" customHeight="1">
      <c r="A37" s="66" t="s">
        <v>322</v>
      </c>
      <c r="B37" s="67" t="s">
        <v>190</v>
      </c>
      <c r="C37" s="97" t="s">
        <v>192</v>
      </c>
      <c r="D37" s="67" t="s">
        <v>69</v>
      </c>
      <c r="E37" s="269"/>
      <c r="F37" s="268"/>
      <c r="G37" s="68">
        <v>2570</v>
      </c>
      <c r="H37" s="273"/>
      <c r="I37" s="280"/>
      <c r="J37" s="274"/>
    </row>
    <row r="38" spans="1:10" ht="18" customHeight="1">
      <c r="A38" s="66" t="s">
        <v>323</v>
      </c>
      <c r="B38" s="67" t="s">
        <v>83</v>
      </c>
      <c r="C38" s="97" t="s">
        <v>68</v>
      </c>
      <c r="D38" s="67" t="s">
        <v>69</v>
      </c>
      <c r="E38" s="269" t="s">
        <v>324</v>
      </c>
      <c r="F38" s="268"/>
      <c r="G38" s="68">
        <v>2570</v>
      </c>
      <c r="H38" s="272">
        <v>20</v>
      </c>
      <c r="I38" s="276">
        <v>10.6</v>
      </c>
      <c r="J38" s="270">
        <f>0.325*0.325*0.41</f>
        <v>4.3306250000000004E-2</v>
      </c>
    </row>
    <row r="39" spans="1:10" ht="18" customHeight="1">
      <c r="A39" s="66" t="s">
        <v>325</v>
      </c>
      <c r="B39" s="67" t="s">
        <v>165</v>
      </c>
      <c r="C39" s="97" t="s">
        <v>68</v>
      </c>
      <c r="D39" s="67" t="s">
        <v>69</v>
      </c>
      <c r="E39" s="269"/>
      <c r="F39" s="268"/>
      <c r="G39" s="68">
        <v>2570</v>
      </c>
      <c r="H39" s="275"/>
      <c r="I39" s="277"/>
      <c r="J39" s="271"/>
    </row>
    <row r="40" spans="1:10" ht="18" customHeight="1">
      <c r="A40" s="66" t="s">
        <v>326</v>
      </c>
      <c r="B40" s="67" t="s">
        <v>85</v>
      </c>
      <c r="C40" s="97" t="s">
        <v>68</v>
      </c>
      <c r="D40" s="67" t="s">
        <v>69</v>
      </c>
      <c r="E40" s="269"/>
      <c r="F40" s="268"/>
      <c r="G40" s="68">
        <v>2570</v>
      </c>
      <c r="H40" s="275"/>
      <c r="I40" s="277"/>
      <c r="J40" s="271"/>
    </row>
    <row r="41" spans="1:10" ht="18" customHeight="1">
      <c r="A41" s="66" t="s">
        <v>327</v>
      </c>
      <c r="B41" s="67" t="s">
        <v>87</v>
      </c>
      <c r="C41" s="97" t="s">
        <v>68</v>
      </c>
      <c r="D41" s="67" t="s">
        <v>69</v>
      </c>
      <c r="E41" s="269"/>
      <c r="F41" s="268"/>
      <c r="G41" s="68">
        <v>2570</v>
      </c>
      <c r="H41" s="275"/>
      <c r="I41" s="277"/>
      <c r="J41" s="271"/>
    </row>
    <row r="42" spans="1:10" ht="18" customHeight="1">
      <c r="A42" s="66" t="s">
        <v>328</v>
      </c>
      <c r="B42" s="67" t="s">
        <v>68</v>
      </c>
      <c r="C42" s="97" t="s">
        <v>68</v>
      </c>
      <c r="D42" s="67" t="s">
        <v>69</v>
      </c>
      <c r="E42" s="269"/>
      <c r="F42" s="268"/>
      <c r="G42" s="68">
        <v>2570</v>
      </c>
      <c r="H42" s="275"/>
      <c r="I42" s="277"/>
      <c r="J42" s="271"/>
    </row>
    <row r="43" spans="1:10" ht="19.5" customHeight="1">
      <c r="A43" s="66" t="s">
        <v>329</v>
      </c>
      <c r="B43" s="67" t="s">
        <v>72</v>
      </c>
      <c r="C43" s="97" t="s">
        <v>68</v>
      </c>
      <c r="D43" s="67" t="s">
        <v>69</v>
      </c>
      <c r="E43" s="269"/>
      <c r="F43" s="268"/>
      <c r="G43" s="68">
        <v>2570</v>
      </c>
      <c r="H43" s="275"/>
      <c r="I43" s="277"/>
      <c r="J43" s="271"/>
    </row>
    <row r="44" spans="1:10" ht="19.5" customHeight="1">
      <c r="A44" s="66" t="s">
        <v>330</v>
      </c>
      <c r="B44" s="67" t="s">
        <v>91</v>
      </c>
      <c r="C44" s="97" t="s">
        <v>68</v>
      </c>
      <c r="D44" s="67" t="s">
        <v>69</v>
      </c>
      <c r="E44" s="269"/>
      <c r="F44" s="268"/>
      <c r="G44" s="68">
        <v>2570</v>
      </c>
      <c r="H44" s="275"/>
      <c r="I44" s="277"/>
      <c r="J44" s="271"/>
    </row>
    <row r="45" spans="1:10" ht="19.5" customHeight="1">
      <c r="A45" s="66" t="s">
        <v>331</v>
      </c>
      <c r="B45" s="67" t="s">
        <v>190</v>
      </c>
      <c r="C45" s="97" t="s">
        <v>68</v>
      </c>
      <c r="D45" s="67" t="s">
        <v>69</v>
      </c>
      <c r="E45" s="269"/>
      <c r="F45" s="268"/>
      <c r="G45" s="68">
        <v>2570</v>
      </c>
      <c r="H45" s="273"/>
      <c r="I45" s="280"/>
      <c r="J45" s="274"/>
    </row>
    <row r="46" spans="1:10" ht="19.5" customHeight="1">
      <c r="A46" s="66" t="s">
        <v>1353</v>
      </c>
      <c r="B46" s="164" t="s">
        <v>72</v>
      </c>
      <c r="C46" s="97" t="s">
        <v>194</v>
      </c>
      <c r="D46" s="164" t="s">
        <v>69</v>
      </c>
      <c r="E46" s="163"/>
      <c r="F46" s="164"/>
      <c r="G46" s="165">
        <v>2570</v>
      </c>
      <c r="H46" s="167">
        <v>20</v>
      </c>
      <c r="I46" s="168">
        <v>10.6</v>
      </c>
      <c r="J46" s="170">
        <v>4.2999999999999997E-2</v>
      </c>
    </row>
    <row r="47" spans="1:10" ht="28.5" customHeight="1">
      <c r="A47" s="66" t="s">
        <v>305</v>
      </c>
      <c r="B47" s="98" t="s">
        <v>163</v>
      </c>
      <c r="C47" s="99" t="s">
        <v>270</v>
      </c>
      <c r="D47" s="294" t="s">
        <v>163</v>
      </c>
      <c r="E47" s="269" t="s">
        <v>306</v>
      </c>
      <c r="F47" s="268"/>
      <c r="G47" s="68">
        <v>1810</v>
      </c>
      <c r="H47" s="272">
        <v>10</v>
      </c>
      <c r="I47" s="276">
        <v>10</v>
      </c>
      <c r="J47" s="270">
        <v>0.02</v>
      </c>
    </row>
    <row r="48" spans="1:10" ht="28.5" customHeight="1">
      <c r="A48" s="66" t="s">
        <v>307</v>
      </c>
      <c r="B48" s="98" t="s">
        <v>163</v>
      </c>
      <c r="C48" s="99" t="s">
        <v>68</v>
      </c>
      <c r="D48" s="294"/>
      <c r="E48" s="269"/>
      <c r="F48" s="268"/>
      <c r="G48" s="68">
        <v>1810</v>
      </c>
      <c r="H48" s="275"/>
      <c r="I48" s="277"/>
      <c r="J48" s="271"/>
    </row>
    <row r="49" spans="1:10" ht="28.5" customHeight="1">
      <c r="A49" s="66" t="s">
        <v>308</v>
      </c>
      <c r="B49" s="98" t="s">
        <v>163</v>
      </c>
      <c r="C49" s="67" t="s">
        <v>270</v>
      </c>
      <c r="D49" s="294" t="s">
        <v>163</v>
      </c>
      <c r="E49" s="269" t="s">
        <v>309</v>
      </c>
      <c r="F49" s="268"/>
      <c r="G49" s="68">
        <v>2660</v>
      </c>
      <c r="H49" s="272">
        <v>10</v>
      </c>
      <c r="I49" s="276">
        <v>15</v>
      </c>
      <c r="J49" s="270">
        <f>0.22*0.2*0.47</f>
        <v>2.068E-2</v>
      </c>
    </row>
    <row r="50" spans="1:10" ht="28.5" customHeight="1">
      <c r="A50" s="66" t="s">
        <v>310</v>
      </c>
      <c r="B50" s="98" t="s">
        <v>163</v>
      </c>
      <c r="C50" s="67" t="s">
        <v>68</v>
      </c>
      <c r="D50" s="294"/>
      <c r="E50" s="269"/>
      <c r="F50" s="268"/>
      <c r="G50" s="68">
        <v>2660</v>
      </c>
      <c r="H50" s="275"/>
      <c r="I50" s="277"/>
      <c r="J50" s="271"/>
    </row>
    <row r="51" spans="1:10" s="95" customFormat="1" ht="33" customHeight="1">
      <c r="A51" s="100" t="s">
        <v>332</v>
      </c>
      <c r="B51" s="103"/>
      <c r="C51" s="103"/>
      <c r="D51" s="103"/>
      <c r="E51" s="103"/>
      <c r="F51" s="104"/>
      <c r="G51" s="105"/>
      <c r="H51" s="106"/>
      <c r="I51" s="106"/>
      <c r="J51" s="107"/>
    </row>
    <row r="52" spans="1:10" ht="21" customHeight="1">
      <c r="A52" s="66" t="s">
        <v>333</v>
      </c>
      <c r="B52" s="67" t="s">
        <v>83</v>
      </c>
      <c r="C52" s="97" t="s">
        <v>83</v>
      </c>
      <c r="D52" s="67" t="s">
        <v>69</v>
      </c>
      <c r="E52" s="289" t="s">
        <v>334</v>
      </c>
      <c r="F52" s="289"/>
      <c r="G52" s="68">
        <v>3530</v>
      </c>
      <c r="H52" s="272">
        <v>10</v>
      </c>
      <c r="I52" s="272">
        <v>9</v>
      </c>
      <c r="J52" s="278">
        <v>0.02</v>
      </c>
    </row>
    <row r="53" spans="1:10" ht="21" customHeight="1">
      <c r="A53" s="66" t="s">
        <v>335</v>
      </c>
      <c r="B53" s="67" t="s">
        <v>165</v>
      </c>
      <c r="C53" s="97" t="s">
        <v>165</v>
      </c>
      <c r="D53" s="67" t="s">
        <v>69</v>
      </c>
      <c r="E53" s="290"/>
      <c r="F53" s="290"/>
      <c r="G53" s="68">
        <v>3530</v>
      </c>
      <c r="H53" s="275"/>
      <c r="I53" s="275"/>
      <c r="J53" s="281"/>
    </row>
    <row r="54" spans="1:10" ht="21" customHeight="1">
      <c r="A54" s="66" t="s">
        <v>336</v>
      </c>
      <c r="B54" s="67" t="s">
        <v>85</v>
      </c>
      <c r="C54" s="97" t="s">
        <v>85</v>
      </c>
      <c r="D54" s="67" t="s">
        <v>69</v>
      </c>
      <c r="E54" s="290"/>
      <c r="F54" s="290"/>
      <c r="G54" s="68">
        <v>3530</v>
      </c>
      <c r="H54" s="275"/>
      <c r="I54" s="275"/>
      <c r="J54" s="281"/>
    </row>
    <row r="55" spans="1:10" ht="21" customHeight="1">
      <c r="A55" s="66" t="s">
        <v>337</v>
      </c>
      <c r="B55" s="67" t="s">
        <v>87</v>
      </c>
      <c r="C55" s="97" t="s">
        <v>87</v>
      </c>
      <c r="D55" s="67" t="s">
        <v>69</v>
      </c>
      <c r="E55" s="290"/>
      <c r="F55" s="290"/>
      <c r="G55" s="68">
        <v>3530</v>
      </c>
      <c r="H55" s="275"/>
      <c r="I55" s="275"/>
      <c r="J55" s="281"/>
    </row>
    <row r="56" spans="1:10" ht="21" customHeight="1">
      <c r="A56" s="66" t="s">
        <v>338</v>
      </c>
      <c r="B56" s="67" t="s">
        <v>68</v>
      </c>
      <c r="C56" s="97" t="s">
        <v>68</v>
      </c>
      <c r="D56" s="67" t="s">
        <v>69</v>
      </c>
      <c r="E56" s="290"/>
      <c r="F56" s="290"/>
      <c r="G56" s="68">
        <v>3530</v>
      </c>
      <c r="H56" s="275"/>
      <c r="I56" s="275"/>
      <c r="J56" s="281"/>
    </row>
    <row r="57" spans="1:10" ht="21" customHeight="1">
      <c r="A57" s="66" t="s">
        <v>339</v>
      </c>
      <c r="B57" s="67" t="s">
        <v>72</v>
      </c>
      <c r="C57" s="97" t="s">
        <v>68</v>
      </c>
      <c r="D57" s="67" t="s">
        <v>69</v>
      </c>
      <c r="E57" s="290"/>
      <c r="F57" s="290"/>
      <c r="G57" s="68">
        <v>3530</v>
      </c>
      <c r="H57" s="275"/>
      <c r="I57" s="275"/>
      <c r="J57" s="281"/>
    </row>
    <row r="58" spans="1:10" ht="21" customHeight="1">
      <c r="A58" s="66" t="s">
        <v>340</v>
      </c>
      <c r="B58" s="67" t="s">
        <v>190</v>
      </c>
      <c r="C58" s="97" t="s">
        <v>190</v>
      </c>
      <c r="D58" s="67" t="s">
        <v>69</v>
      </c>
      <c r="E58" s="290"/>
      <c r="F58" s="290"/>
      <c r="G58" s="68">
        <v>3530</v>
      </c>
      <c r="H58" s="275"/>
      <c r="I58" s="275"/>
      <c r="J58" s="281"/>
    </row>
    <row r="59" spans="1:10" ht="21" customHeight="1">
      <c r="A59" s="66" t="s">
        <v>341</v>
      </c>
      <c r="B59" s="67" t="s">
        <v>202</v>
      </c>
      <c r="C59" s="97" t="s">
        <v>342</v>
      </c>
      <c r="D59" s="67" t="s">
        <v>69</v>
      </c>
      <c r="E59" s="290"/>
      <c r="F59" s="290"/>
      <c r="G59" s="68">
        <v>3530</v>
      </c>
      <c r="H59" s="275"/>
      <c r="I59" s="275"/>
      <c r="J59" s="281"/>
    </row>
    <row r="60" spans="1:10" ht="21" customHeight="1">
      <c r="A60" s="66" t="s">
        <v>343</v>
      </c>
      <c r="B60" s="67" t="s">
        <v>72</v>
      </c>
      <c r="C60" s="97" t="s">
        <v>342</v>
      </c>
      <c r="D60" s="67" t="s">
        <v>69</v>
      </c>
      <c r="E60" s="291"/>
      <c r="F60" s="291"/>
      <c r="G60" s="68">
        <v>3530</v>
      </c>
      <c r="H60" s="273"/>
      <c r="I60" s="273"/>
      <c r="J60" s="279"/>
    </row>
    <row r="61" spans="1:10" ht="28.5" customHeight="1">
      <c r="A61" s="66" t="s">
        <v>305</v>
      </c>
      <c r="B61" s="98" t="s">
        <v>163</v>
      </c>
      <c r="C61" s="99" t="s">
        <v>270</v>
      </c>
      <c r="D61" s="294" t="s">
        <v>163</v>
      </c>
      <c r="E61" s="269" t="s">
        <v>306</v>
      </c>
      <c r="F61" s="268"/>
      <c r="G61" s="68">
        <v>1810</v>
      </c>
      <c r="H61" s="272">
        <v>10</v>
      </c>
      <c r="I61" s="272">
        <v>10</v>
      </c>
      <c r="J61" s="278">
        <v>0.02</v>
      </c>
    </row>
    <row r="62" spans="1:10" ht="28.5" customHeight="1">
      <c r="A62" s="66" t="s">
        <v>307</v>
      </c>
      <c r="B62" s="98" t="s">
        <v>163</v>
      </c>
      <c r="C62" s="99" t="s">
        <v>68</v>
      </c>
      <c r="D62" s="294"/>
      <c r="E62" s="269"/>
      <c r="F62" s="268"/>
      <c r="G62" s="68">
        <v>1810</v>
      </c>
      <c r="H62" s="273"/>
      <c r="I62" s="273"/>
      <c r="J62" s="279"/>
    </row>
    <row r="63" spans="1:10" ht="28.5" customHeight="1">
      <c r="A63" s="66" t="s">
        <v>308</v>
      </c>
      <c r="B63" s="98" t="s">
        <v>163</v>
      </c>
      <c r="C63" s="67" t="s">
        <v>270</v>
      </c>
      <c r="D63" s="294" t="s">
        <v>163</v>
      </c>
      <c r="E63" s="269" t="s">
        <v>309</v>
      </c>
      <c r="F63" s="268"/>
      <c r="G63" s="68">
        <v>2660</v>
      </c>
      <c r="H63" s="272">
        <v>10</v>
      </c>
      <c r="I63" s="272">
        <v>15</v>
      </c>
      <c r="J63" s="278">
        <f>0.22*0.2*0.47</f>
        <v>2.068E-2</v>
      </c>
    </row>
    <row r="64" spans="1:10" ht="28.5" customHeight="1">
      <c r="A64" s="66" t="s">
        <v>310</v>
      </c>
      <c r="B64" s="98" t="s">
        <v>163</v>
      </c>
      <c r="C64" s="67" t="s">
        <v>68</v>
      </c>
      <c r="D64" s="294"/>
      <c r="E64" s="269"/>
      <c r="F64" s="268"/>
      <c r="G64" s="68">
        <v>2660</v>
      </c>
      <c r="H64" s="273"/>
      <c r="I64" s="273"/>
      <c r="J64" s="279"/>
    </row>
    <row r="65" spans="1:10" ht="21.75" customHeight="1">
      <c r="A65" s="292" t="s">
        <v>344</v>
      </c>
      <c r="B65" s="292"/>
      <c r="C65" s="292"/>
      <c r="D65" s="293"/>
      <c r="E65" s="293"/>
      <c r="F65" s="293"/>
      <c r="G65" s="293"/>
      <c r="H65" s="293"/>
      <c r="I65" s="293"/>
      <c r="J65" s="293"/>
    </row>
    <row r="66" spans="1:10" ht="23.25" customHeight="1">
      <c r="A66" s="66" t="s">
        <v>345</v>
      </c>
      <c r="B66" s="67" t="s">
        <v>68</v>
      </c>
      <c r="C66" s="97" t="s">
        <v>192</v>
      </c>
      <c r="D66" s="67" t="s">
        <v>75</v>
      </c>
      <c r="E66" s="269" t="s">
        <v>346</v>
      </c>
      <c r="F66" s="268"/>
      <c r="G66" s="68">
        <v>2220</v>
      </c>
      <c r="H66" s="272">
        <v>20</v>
      </c>
      <c r="I66" s="276">
        <v>7.4</v>
      </c>
      <c r="J66" s="270">
        <v>0.02</v>
      </c>
    </row>
    <row r="67" spans="1:10" ht="23.25" customHeight="1">
      <c r="A67" s="66" t="s">
        <v>347</v>
      </c>
      <c r="B67" s="67" t="s">
        <v>72</v>
      </c>
      <c r="C67" s="97" t="s">
        <v>192</v>
      </c>
      <c r="D67" s="67" t="s">
        <v>75</v>
      </c>
      <c r="E67" s="269"/>
      <c r="F67" s="268"/>
      <c r="G67" s="68">
        <v>2220</v>
      </c>
      <c r="H67" s="275"/>
      <c r="I67" s="277"/>
      <c r="J67" s="271"/>
    </row>
    <row r="68" spans="1:10" ht="23.25" customHeight="1">
      <c r="A68" s="66" t="s">
        <v>348</v>
      </c>
      <c r="B68" s="67" t="s">
        <v>83</v>
      </c>
      <c r="C68" s="97" t="s">
        <v>192</v>
      </c>
      <c r="D68" s="67" t="s">
        <v>75</v>
      </c>
      <c r="E68" s="269"/>
      <c r="F68" s="268"/>
      <c r="G68" s="68">
        <v>2220</v>
      </c>
      <c r="H68" s="275"/>
      <c r="I68" s="277"/>
      <c r="J68" s="271"/>
    </row>
    <row r="69" spans="1:10" ht="23.25" customHeight="1">
      <c r="A69" s="66" t="s">
        <v>349</v>
      </c>
      <c r="B69" s="67" t="s">
        <v>350</v>
      </c>
      <c r="C69" s="97" t="s">
        <v>192</v>
      </c>
      <c r="D69" s="67" t="s">
        <v>75</v>
      </c>
      <c r="E69" s="269"/>
      <c r="F69" s="268"/>
      <c r="G69" s="68">
        <v>2220</v>
      </c>
      <c r="H69" s="275"/>
      <c r="I69" s="277"/>
      <c r="J69" s="271"/>
    </row>
    <row r="70" spans="1:10" ht="23.25" customHeight="1">
      <c r="A70" s="66" t="s">
        <v>351</v>
      </c>
      <c r="B70" s="67" t="s">
        <v>285</v>
      </c>
      <c r="C70" s="97" t="s">
        <v>192</v>
      </c>
      <c r="D70" s="67" t="s">
        <v>75</v>
      </c>
      <c r="E70" s="269"/>
      <c r="F70" s="268"/>
      <c r="G70" s="68">
        <v>2220</v>
      </c>
      <c r="H70" s="275"/>
      <c r="I70" s="277"/>
      <c r="J70" s="271"/>
    </row>
    <row r="71" spans="1:10" ht="23.25" customHeight="1">
      <c r="A71" s="66" t="s">
        <v>352</v>
      </c>
      <c r="B71" s="67" t="s">
        <v>353</v>
      </c>
      <c r="C71" s="97" t="s">
        <v>192</v>
      </c>
      <c r="D71" s="67" t="s">
        <v>75</v>
      </c>
      <c r="E71" s="269"/>
      <c r="F71" s="268"/>
      <c r="G71" s="68">
        <v>2220</v>
      </c>
      <c r="H71" s="275"/>
      <c r="I71" s="277"/>
      <c r="J71" s="271"/>
    </row>
    <row r="72" spans="1:10" ht="23.25" customHeight="1">
      <c r="A72" s="66" t="s">
        <v>354</v>
      </c>
      <c r="B72" s="67" t="s">
        <v>87</v>
      </c>
      <c r="C72" s="97" t="s">
        <v>192</v>
      </c>
      <c r="D72" s="67" t="s">
        <v>75</v>
      </c>
      <c r="E72" s="269"/>
      <c r="F72" s="268"/>
      <c r="G72" s="68">
        <v>2220</v>
      </c>
      <c r="H72" s="275"/>
      <c r="I72" s="277"/>
      <c r="J72" s="271"/>
    </row>
    <row r="73" spans="1:10" ht="23.25" customHeight="1">
      <c r="A73" s="66" t="s">
        <v>355</v>
      </c>
      <c r="B73" s="67" t="s">
        <v>356</v>
      </c>
      <c r="C73" s="97" t="s">
        <v>192</v>
      </c>
      <c r="D73" s="67" t="s">
        <v>75</v>
      </c>
      <c r="E73" s="269"/>
      <c r="F73" s="268"/>
      <c r="G73" s="68">
        <v>2220</v>
      </c>
      <c r="H73" s="275"/>
      <c r="I73" s="277"/>
      <c r="J73" s="271"/>
    </row>
    <row r="74" spans="1:10" ht="23.25" customHeight="1">
      <c r="A74" s="66" t="s">
        <v>357</v>
      </c>
      <c r="B74" s="67" t="s">
        <v>190</v>
      </c>
      <c r="C74" s="97" t="s">
        <v>192</v>
      </c>
      <c r="D74" s="67" t="s">
        <v>75</v>
      </c>
      <c r="E74" s="269"/>
      <c r="F74" s="268"/>
      <c r="G74" s="68">
        <v>2220</v>
      </c>
      <c r="H74" s="273"/>
      <c r="I74" s="280"/>
      <c r="J74" s="274"/>
    </row>
    <row r="75" spans="1:10" ht="18" customHeight="1">
      <c r="A75" s="66" t="s">
        <v>358</v>
      </c>
      <c r="B75" s="67" t="s">
        <v>83</v>
      </c>
      <c r="C75" s="97" t="s">
        <v>270</v>
      </c>
      <c r="D75" s="67" t="s">
        <v>75</v>
      </c>
      <c r="E75" s="289" t="s">
        <v>359</v>
      </c>
      <c r="F75" s="289"/>
      <c r="G75" s="68">
        <v>2220</v>
      </c>
      <c r="H75" s="272">
        <v>20</v>
      </c>
      <c r="I75" s="276">
        <v>7.4</v>
      </c>
      <c r="J75" s="270">
        <v>0.02</v>
      </c>
    </row>
    <row r="76" spans="1:10" ht="18" customHeight="1">
      <c r="A76" s="66" t="s">
        <v>360</v>
      </c>
      <c r="B76" s="67" t="s">
        <v>165</v>
      </c>
      <c r="C76" s="97" t="s">
        <v>270</v>
      </c>
      <c r="D76" s="67" t="s">
        <v>75</v>
      </c>
      <c r="E76" s="290"/>
      <c r="F76" s="290"/>
      <c r="G76" s="68">
        <v>2220</v>
      </c>
      <c r="H76" s="275"/>
      <c r="I76" s="277"/>
      <c r="J76" s="271"/>
    </row>
    <row r="77" spans="1:10" ht="18" customHeight="1">
      <c r="A77" s="66" t="s">
        <v>361</v>
      </c>
      <c r="B77" s="67" t="s">
        <v>85</v>
      </c>
      <c r="C77" s="97" t="s">
        <v>270</v>
      </c>
      <c r="D77" s="67" t="s">
        <v>75</v>
      </c>
      <c r="E77" s="290"/>
      <c r="F77" s="290"/>
      <c r="G77" s="68">
        <v>2220</v>
      </c>
      <c r="H77" s="275"/>
      <c r="I77" s="277"/>
      <c r="J77" s="271"/>
    </row>
    <row r="78" spans="1:10" ht="18" customHeight="1">
      <c r="A78" s="66" t="s">
        <v>362</v>
      </c>
      <c r="B78" s="67" t="s">
        <v>87</v>
      </c>
      <c r="C78" s="97" t="s">
        <v>270</v>
      </c>
      <c r="D78" s="67" t="s">
        <v>75</v>
      </c>
      <c r="E78" s="290"/>
      <c r="F78" s="290"/>
      <c r="G78" s="68">
        <v>2220</v>
      </c>
      <c r="H78" s="275"/>
      <c r="I78" s="277"/>
      <c r="J78" s="271"/>
    </row>
    <row r="79" spans="1:10" ht="18" customHeight="1">
      <c r="A79" s="66" t="s">
        <v>363</v>
      </c>
      <c r="B79" s="67" t="s">
        <v>285</v>
      </c>
      <c r="C79" s="97" t="s">
        <v>270</v>
      </c>
      <c r="D79" s="67" t="s">
        <v>75</v>
      </c>
      <c r="E79" s="290"/>
      <c r="F79" s="290"/>
      <c r="G79" s="68">
        <v>2220</v>
      </c>
      <c r="H79" s="275"/>
      <c r="I79" s="277"/>
      <c r="J79" s="271"/>
    </row>
    <row r="80" spans="1:10" ht="18" customHeight="1">
      <c r="A80" s="66" t="s">
        <v>364</v>
      </c>
      <c r="B80" s="67" t="s">
        <v>68</v>
      </c>
      <c r="C80" s="97" t="s">
        <v>270</v>
      </c>
      <c r="D80" s="67" t="s">
        <v>75</v>
      </c>
      <c r="E80" s="290"/>
      <c r="F80" s="290"/>
      <c r="G80" s="68">
        <v>2220</v>
      </c>
      <c r="H80" s="275"/>
      <c r="I80" s="277"/>
      <c r="J80" s="271"/>
    </row>
    <row r="81" spans="1:10" ht="19.5" customHeight="1">
      <c r="A81" s="66" t="s">
        <v>365</v>
      </c>
      <c r="B81" s="67" t="s">
        <v>72</v>
      </c>
      <c r="C81" s="97" t="s">
        <v>270</v>
      </c>
      <c r="D81" s="67" t="s">
        <v>75</v>
      </c>
      <c r="E81" s="290"/>
      <c r="F81" s="290"/>
      <c r="G81" s="68">
        <v>2220</v>
      </c>
      <c r="H81" s="275"/>
      <c r="I81" s="277"/>
      <c r="J81" s="271"/>
    </row>
    <row r="82" spans="1:10" ht="18" customHeight="1">
      <c r="A82" s="66" t="s">
        <v>366</v>
      </c>
      <c r="B82" s="67" t="s">
        <v>91</v>
      </c>
      <c r="C82" s="97" t="s">
        <v>270</v>
      </c>
      <c r="D82" s="67" t="s">
        <v>75</v>
      </c>
      <c r="E82" s="290"/>
      <c r="F82" s="290"/>
      <c r="G82" s="68">
        <v>2220</v>
      </c>
      <c r="H82" s="275"/>
      <c r="I82" s="277"/>
      <c r="J82" s="271"/>
    </row>
    <row r="83" spans="1:10" ht="18" customHeight="1">
      <c r="A83" s="66" t="s">
        <v>367</v>
      </c>
      <c r="B83" s="67" t="s">
        <v>291</v>
      </c>
      <c r="C83" s="97" t="s">
        <v>270</v>
      </c>
      <c r="D83" s="67" t="s">
        <v>75</v>
      </c>
      <c r="E83" s="290"/>
      <c r="F83" s="290"/>
      <c r="G83" s="68">
        <v>2220</v>
      </c>
      <c r="H83" s="275"/>
      <c r="I83" s="277"/>
      <c r="J83" s="271"/>
    </row>
    <row r="84" spans="1:10" ht="38.25" customHeight="1">
      <c r="A84" s="66" t="s">
        <v>368</v>
      </c>
      <c r="B84" s="67" t="s">
        <v>369</v>
      </c>
      <c r="C84" s="97" t="s">
        <v>270</v>
      </c>
      <c r="D84" s="67" t="s">
        <v>75</v>
      </c>
      <c r="E84" s="291"/>
      <c r="F84" s="291"/>
      <c r="G84" s="68">
        <v>2220</v>
      </c>
      <c r="H84" s="273"/>
      <c r="I84" s="280"/>
      <c r="J84" s="274"/>
    </row>
    <row r="85" spans="1:10" ht="28.5" customHeight="1">
      <c r="A85" s="66" t="s">
        <v>305</v>
      </c>
      <c r="B85" s="98" t="s">
        <v>163</v>
      </c>
      <c r="C85" s="99" t="s">
        <v>270</v>
      </c>
      <c r="D85" s="294" t="s">
        <v>163</v>
      </c>
      <c r="E85" s="269" t="s">
        <v>306</v>
      </c>
      <c r="F85" s="268"/>
      <c r="G85" s="68">
        <v>1810</v>
      </c>
      <c r="H85" s="272">
        <v>10</v>
      </c>
      <c r="I85" s="276">
        <v>10</v>
      </c>
      <c r="J85" s="270">
        <v>0.02</v>
      </c>
    </row>
    <row r="86" spans="1:10" ht="28.5" customHeight="1">
      <c r="A86" s="66" t="s">
        <v>307</v>
      </c>
      <c r="B86" s="98" t="s">
        <v>163</v>
      </c>
      <c r="C86" s="99" t="s">
        <v>68</v>
      </c>
      <c r="D86" s="294"/>
      <c r="E86" s="269"/>
      <c r="F86" s="268"/>
      <c r="G86" s="68">
        <v>1810</v>
      </c>
      <c r="H86" s="273"/>
      <c r="I86" s="280"/>
      <c r="J86" s="274"/>
    </row>
    <row r="87" spans="1:10" ht="28.5" customHeight="1">
      <c r="A87" s="66" t="s">
        <v>308</v>
      </c>
      <c r="B87" s="98" t="s">
        <v>163</v>
      </c>
      <c r="C87" s="67" t="s">
        <v>270</v>
      </c>
      <c r="D87" s="294" t="s">
        <v>163</v>
      </c>
      <c r="E87" s="269" t="s">
        <v>309</v>
      </c>
      <c r="F87" s="268"/>
      <c r="G87" s="68">
        <v>2660</v>
      </c>
      <c r="H87" s="272">
        <v>10</v>
      </c>
      <c r="I87" s="276">
        <v>15</v>
      </c>
      <c r="J87" s="270">
        <f>0.22*0.2*0.47</f>
        <v>2.068E-2</v>
      </c>
    </row>
    <row r="88" spans="1:10" ht="28.5" customHeight="1">
      <c r="A88" s="66" t="s">
        <v>310</v>
      </c>
      <c r="B88" s="98" t="s">
        <v>163</v>
      </c>
      <c r="C88" s="67" t="s">
        <v>68</v>
      </c>
      <c r="D88" s="294"/>
      <c r="E88" s="269"/>
      <c r="F88" s="268"/>
      <c r="G88" s="68">
        <v>2660</v>
      </c>
      <c r="H88" s="273"/>
      <c r="I88" s="280"/>
      <c r="J88" s="274"/>
    </row>
    <row r="89" spans="1:10" ht="30" customHeight="1">
      <c r="A89" s="100" t="s">
        <v>370</v>
      </c>
      <c r="B89" s="108"/>
      <c r="C89" s="108"/>
      <c r="D89" s="108"/>
      <c r="E89" s="108"/>
      <c r="F89" s="108"/>
      <c r="G89" s="108"/>
      <c r="H89" s="108"/>
      <c r="I89" s="108"/>
      <c r="J89" s="109"/>
    </row>
    <row r="90" spans="1:10" ht="63.75" customHeight="1">
      <c r="A90" s="66" t="s">
        <v>371</v>
      </c>
      <c r="B90" s="67" t="s">
        <v>68</v>
      </c>
      <c r="C90" s="97" t="s">
        <v>270</v>
      </c>
      <c r="D90" s="67" t="s">
        <v>75</v>
      </c>
      <c r="E90" s="269" t="s">
        <v>372</v>
      </c>
      <c r="F90" s="268"/>
      <c r="G90" s="68">
        <v>2770</v>
      </c>
      <c r="H90" s="272">
        <v>40</v>
      </c>
      <c r="I90" s="276">
        <v>14.6</v>
      </c>
      <c r="J90" s="270">
        <v>4.3299999999999998E-2</v>
      </c>
    </row>
    <row r="91" spans="1:10" ht="63.75" customHeight="1">
      <c r="A91" s="66" t="s">
        <v>373</v>
      </c>
      <c r="B91" s="67" t="s">
        <v>72</v>
      </c>
      <c r="C91" s="97" t="s">
        <v>270</v>
      </c>
      <c r="D91" s="67" t="s">
        <v>75</v>
      </c>
      <c r="E91" s="269"/>
      <c r="F91" s="268"/>
      <c r="G91" s="68">
        <v>2770</v>
      </c>
      <c r="H91" s="273"/>
      <c r="I91" s="280"/>
      <c r="J91" s="274"/>
    </row>
    <row r="92" spans="1:10" ht="20.25" customHeight="1">
      <c r="A92" s="66" t="s">
        <v>374</v>
      </c>
      <c r="B92" s="67" t="s">
        <v>83</v>
      </c>
      <c r="C92" s="97" t="s">
        <v>192</v>
      </c>
      <c r="D92" s="67" t="s">
        <v>75</v>
      </c>
      <c r="E92" s="269" t="s">
        <v>375</v>
      </c>
      <c r="F92" s="268"/>
      <c r="G92" s="68">
        <v>2770</v>
      </c>
      <c r="H92" s="272">
        <v>20</v>
      </c>
      <c r="I92" s="276">
        <v>10.6</v>
      </c>
      <c r="J92" s="270">
        <v>0.04</v>
      </c>
    </row>
    <row r="93" spans="1:10" ht="20.25" customHeight="1">
      <c r="A93" s="66" t="s">
        <v>376</v>
      </c>
      <c r="B93" s="67" t="s">
        <v>165</v>
      </c>
      <c r="C93" s="97" t="s">
        <v>192</v>
      </c>
      <c r="D93" s="67" t="s">
        <v>75</v>
      </c>
      <c r="E93" s="269"/>
      <c r="F93" s="268"/>
      <c r="G93" s="68">
        <v>2770</v>
      </c>
      <c r="H93" s="275"/>
      <c r="I93" s="277"/>
      <c r="J93" s="271"/>
    </row>
    <row r="94" spans="1:10" ht="20.25" customHeight="1">
      <c r="A94" s="66" t="s">
        <v>377</v>
      </c>
      <c r="B94" s="67" t="s">
        <v>85</v>
      </c>
      <c r="C94" s="97" t="s">
        <v>192</v>
      </c>
      <c r="D94" s="67" t="s">
        <v>75</v>
      </c>
      <c r="E94" s="269"/>
      <c r="F94" s="268"/>
      <c r="G94" s="68">
        <v>2770</v>
      </c>
      <c r="H94" s="275"/>
      <c r="I94" s="277"/>
      <c r="J94" s="271"/>
    </row>
    <row r="95" spans="1:10" ht="20.25" customHeight="1">
      <c r="A95" s="66" t="s">
        <v>378</v>
      </c>
      <c r="B95" s="67" t="s">
        <v>87</v>
      </c>
      <c r="C95" s="97" t="s">
        <v>192</v>
      </c>
      <c r="D95" s="67" t="s">
        <v>75</v>
      </c>
      <c r="E95" s="269"/>
      <c r="F95" s="268"/>
      <c r="G95" s="68">
        <v>2770</v>
      </c>
      <c r="H95" s="275"/>
      <c r="I95" s="277"/>
      <c r="J95" s="271"/>
    </row>
    <row r="96" spans="1:10" ht="20.25" customHeight="1">
      <c r="A96" s="66" t="s">
        <v>379</v>
      </c>
      <c r="B96" s="67" t="s">
        <v>68</v>
      </c>
      <c r="C96" s="97" t="s">
        <v>192</v>
      </c>
      <c r="D96" s="67" t="s">
        <v>75</v>
      </c>
      <c r="E96" s="269"/>
      <c r="F96" s="268"/>
      <c r="G96" s="68">
        <v>2770</v>
      </c>
      <c r="H96" s="275"/>
      <c r="I96" s="277"/>
      <c r="J96" s="271"/>
    </row>
    <row r="97" spans="1:10" ht="20.25" customHeight="1">
      <c r="A97" s="66" t="s">
        <v>380</v>
      </c>
      <c r="B97" s="67" t="s">
        <v>72</v>
      </c>
      <c r="C97" s="97" t="s">
        <v>192</v>
      </c>
      <c r="D97" s="67" t="s">
        <v>75</v>
      </c>
      <c r="E97" s="269"/>
      <c r="F97" s="268"/>
      <c r="G97" s="68">
        <v>2770</v>
      </c>
      <c r="H97" s="275"/>
      <c r="I97" s="277"/>
      <c r="J97" s="271"/>
    </row>
    <row r="98" spans="1:10" ht="20.25" customHeight="1">
      <c r="A98" s="66" t="s">
        <v>381</v>
      </c>
      <c r="B98" s="67" t="s">
        <v>190</v>
      </c>
      <c r="C98" s="97" t="s">
        <v>192</v>
      </c>
      <c r="D98" s="67" t="s">
        <v>75</v>
      </c>
      <c r="E98" s="269"/>
      <c r="F98" s="268"/>
      <c r="G98" s="68">
        <v>2770</v>
      </c>
      <c r="H98" s="273"/>
      <c r="I98" s="280"/>
      <c r="J98" s="274"/>
    </row>
    <row r="99" spans="1:10" ht="20.25" customHeight="1">
      <c r="A99" s="66" t="s">
        <v>382</v>
      </c>
      <c r="B99" s="67" t="s">
        <v>83</v>
      </c>
      <c r="C99" s="97" t="s">
        <v>68</v>
      </c>
      <c r="D99" s="67" t="s">
        <v>75</v>
      </c>
      <c r="E99" s="269" t="s">
        <v>383</v>
      </c>
      <c r="F99" s="268"/>
      <c r="G99" s="68">
        <v>2770</v>
      </c>
      <c r="H99" s="272">
        <v>20</v>
      </c>
      <c r="I99" s="276">
        <v>10.6</v>
      </c>
      <c r="J99" s="270">
        <v>0.04</v>
      </c>
    </row>
    <row r="100" spans="1:10" ht="20.25" customHeight="1">
      <c r="A100" s="66" t="s">
        <v>384</v>
      </c>
      <c r="B100" s="67" t="s">
        <v>165</v>
      </c>
      <c r="C100" s="97" t="s">
        <v>68</v>
      </c>
      <c r="D100" s="67" t="s">
        <v>75</v>
      </c>
      <c r="E100" s="269"/>
      <c r="F100" s="268"/>
      <c r="G100" s="68">
        <v>2770</v>
      </c>
      <c r="H100" s="275"/>
      <c r="I100" s="277"/>
      <c r="J100" s="271"/>
    </row>
    <row r="101" spans="1:10" ht="20.25" customHeight="1">
      <c r="A101" s="66" t="s">
        <v>385</v>
      </c>
      <c r="B101" s="67" t="s">
        <v>85</v>
      </c>
      <c r="C101" s="97" t="s">
        <v>68</v>
      </c>
      <c r="D101" s="67" t="s">
        <v>75</v>
      </c>
      <c r="E101" s="269"/>
      <c r="F101" s="268"/>
      <c r="G101" s="68">
        <v>2770</v>
      </c>
      <c r="H101" s="275"/>
      <c r="I101" s="277"/>
      <c r="J101" s="271"/>
    </row>
    <row r="102" spans="1:10" ht="20.25" customHeight="1">
      <c r="A102" s="66" t="s">
        <v>386</v>
      </c>
      <c r="B102" s="67" t="s">
        <v>87</v>
      </c>
      <c r="C102" s="97" t="s">
        <v>68</v>
      </c>
      <c r="D102" s="67" t="s">
        <v>75</v>
      </c>
      <c r="E102" s="269"/>
      <c r="F102" s="268"/>
      <c r="G102" s="68">
        <v>2770</v>
      </c>
      <c r="H102" s="275"/>
      <c r="I102" s="277"/>
      <c r="J102" s="271"/>
    </row>
    <row r="103" spans="1:10" ht="20.25" customHeight="1">
      <c r="A103" s="66" t="s">
        <v>387</v>
      </c>
      <c r="B103" s="67" t="s">
        <v>68</v>
      </c>
      <c r="C103" s="97" t="s">
        <v>68</v>
      </c>
      <c r="D103" s="67" t="s">
        <v>75</v>
      </c>
      <c r="E103" s="269"/>
      <c r="F103" s="268"/>
      <c r="G103" s="68">
        <v>2770</v>
      </c>
      <c r="H103" s="275"/>
      <c r="I103" s="277"/>
      <c r="J103" s="271"/>
    </row>
    <row r="104" spans="1:10" ht="20.25" customHeight="1">
      <c r="A104" s="66" t="s">
        <v>388</v>
      </c>
      <c r="B104" s="67" t="s">
        <v>72</v>
      </c>
      <c r="C104" s="97" t="s">
        <v>68</v>
      </c>
      <c r="D104" s="67" t="s">
        <v>75</v>
      </c>
      <c r="E104" s="269"/>
      <c r="F104" s="268"/>
      <c r="G104" s="68">
        <v>2770</v>
      </c>
      <c r="H104" s="275"/>
      <c r="I104" s="277"/>
      <c r="J104" s="271"/>
    </row>
    <row r="105" spans="1:10" ht="20.25" customHeight="1">
      <c r="A105" s="66" t="s">
        <v>389</v>
      </c>
      <c r="B105" s="67" t="s">
        <v>91</v>
      </c>
      <c r="C105" s="97" t="s">
        <v>68</v>
      </c>
      <c r="D105" s="67" t="s">
        <v>75</v>
      </c>
      <c r="E105" s="269"/>
      <c r="F105" s="268"/>
      <c r="G105" s="68">
        <v>2770</v>
      </c>
      <c r="H105" s="275"/>
      <c r="I105" s="277"/>
      <c r="J105" s="271"/>
    </row>
    <row r="106" spans="1:10" ht="20.25" customHeight="1">
      <c r="A106" s="66" t="s">
        <v>390</v>
      </c>
      <c r="B106" s="67" t="s">
        <v>190</v>
      </c>
      <c r="C106" s="97" t="s">
        <v>68</v>
      </c>
      <c r="D106" s="67" t="s">
        <v>75</v>
      </c>
      <c r="E106" s="269"/>
      <c r="F106" s="268"/>
      <c r="G106" s="68">
        <v>2770</v>
      </c>
      <c r="H106" s="273"/>
      <c r="I106" s="280"/>
      <c r="J106" s="274"/>
    </row>
    <row r="107" spans="1:10" ht="20.25" customHeight="1">
      <c r="A107" s="66" t="s">
        <v>1354</v>
      </c>
      <c r="B107" s="164" t="s">
        <v>72</v>
      </c>
      <c r="C107" s="97" t="s">
        <v>194</v>
      </c>
      <c r="D107" s="164" t="s">
        <v>75</v>
      </c>
      <c r="E107" s="163"/>
      <c r="F107" s="164"/>
      <c r="G107" s="165">
        <v>2770</v>
      </c>
      <c r="H107" s="167">
        <v>20</v>
      </c>
      <c r="I107" s="168">
        <v>10.6</v>
      </c>
      <c r="J107" s="170">
        <v>0.04</v>
      </c>
    </row>
    <row r="108" spans="1:10" ht="28.5" customHeight="1">
      <c r="A108" s="66" t="s">
        <v>305</v>
      </c>
      <c r="B108" s="98" t="s">
        <v>163</v>
      </c>
      <c r="C108" s="99" t="s">
        <v>270</v>
      </c>
      <c r="D108" s="294" t="s">
        <v>163</v>
      </c>
      <c r="E108" s="269" t="s">
        <v>306</v>
      </c>
      <c r="F108" s="268"/>
      <c r="G108" s="68">
        <v>1810</v>
      </c>
      <c r="H108" s="272">
        <v>10</v>
      </c>
      <c r="I108" s="276">
        <v>10</v>
      </c>
      <c r="J108" s="270">
        <v>0.02</v>
      </c>
    </row>
    <row r="109" spans="1:10" ht="28.5" customHeight="1">
      <c r="A109" s="66" t="s">
        <v>307</v>
      </c>
      <c r="B109" s="98" t="s">
        <v>163</v>
      </c>
      <c r="C109" s="99" t="s">
        <v>68</v>
      </c>
      <c r="D109" s="294"/>
      <c r="E109" s="269"/>
      <c r="F109" s="268"/>
      <c r="G109" s="68">
        <v>1810</v>
      </c>
      <c r="H109" s="273"/>
      <c r="I109" s="280"/>
      <c r="J109" s="274"/>
    </row>
    <row r="110" spans="1:10" ht="28.5" customHeight="1">
      <c r="A110" s="66" t="s">
        <v>308</v>
      </c>
      <c r="B110" s="98" t="s">
        <v>163</v>
      </c>
      <c r="C110" s="67" t="s">
        <v>270</v>
      </c>
      <c r="D110" s="294" t="s">
        <v>163</v>
      </c>
      <c r="E110" s="269" t="s">
        <v>309</v>
      </c>
      <c r="F110" s="268"/>
      <c r="G110" s="68">
        <v>2660</v>
      </c>
      <c r="H110" s="272">
        <v>10</v>
      </c>
      <c r="I110" s="276">
        <v>15</v>
      </c>
      <c r="J110" s="270">
        <f>0.22*0.2*0.47</f>
        <v>2.068E-2</v>
      </c>
    </row>
    <row r="111" spans="1:10" ht="28.5" customHeight="1">
      <c r="A111" s="66" t="s">
        <v>310</v>
      </c>
      <c r="B111" s="98" t="s">
        <v>163</v>
      </c>
      <c r="C111" s="67" t="s">
        <v>68</v>
      </c>
      <c r="D111" s="294"/>
      <c r="E111" s="269"/>
      <c r="F111" s="268"/>
      <c r="G111" s="68">
        <v>2660</v>
      </c>
      <c r="H111" s="273"/>
      <c r="I111" s="280"/>
      <c r="J111" s="274"/>
    </row>
    <row r="112" spans="1:10" ht="21.75" customHeight="1">
      <c r="A112" s="292" t="s">
        <v>391</v>
      </c>
      <c r="B112" s="292"/>
      <c r="C112" s="292"/>
      <c r="D112" s="293"/>
      <c r="E112" s="293"/>
      <c r="F112" s="293"/>
      <c r="G112" s="293"/>
      <c r="H112" s="293"/>
      <c r="I112" s="293"/>
      <c r="J112" s="293"/>
    </row>
    <row r="113" spans="1:10" ht="18" customHeight="1">
      <c r="A113" s="66" t="s">
        <v>392</v>
      </c>
      <c r="B113" s="67" t="s">
        <v>83</v>
      </c>
      <c r="C113" s="97" t="s">
        <v>192</v>
      </c>
      <c r="D113" s="67" t="s">
        <v>69</v>
      </c>
      <c r="E113" s="269" t="s">
        <v>393</v>
      </c>
      <c r="F113" s="268"/>
      <c r="G113" s="68">
        <v>2070</v>
      </c>
      <c r="H113" s="245">
        <v>20</v>
      </c>
      <c r="I113" s="285">
        <v>7.4</v>
      </c>
      <c r="J113" s="247">
        <v>0.02</v>
      </c>
    </row>
    <row r="114" spans="1:10" ht="18" customHeight="1">
      <c r="A114" s="66" t="s">
        <v>394</v>
      </c>
      <c r="B114" s="67" t="s">
        <v>165</v>
      </c>
      <c r="C114" s="97" t="s">
        <v>192</v>
      </c>
      <c r="D114" s="67" t="s">
        <v>69</v>
      </c>
      <c r="E114" s="269"/>
      <c r="F114" s="268"/>
      <c r="G114" s="68">
        <v>2070</v>
      </c>
      <c r="H114" s="246"/>
      <c r="I114" s="286"/>
      <c r="J114" s="248"/>
    </row>
    <row r="115" spans="1:10" ht="18" customHeight="1">
      <c r="A115" s="66" t="s">
        <v>395</v>
      </c>
      <c r="B115" s="67" t="s">
        <v>85</v>
      </c>
      <c r="C115" s="97" t="s">
        <v>192</v>
      </c>
      <c r="D115" s="67" t="s">
        <v>69</v>
      </c>
      <c r="E115" s="269"/>
      <c r="F115" s="268"/>
      <c r="G115" s="68">
        <v>2070</v>
      </c>
      <c r="H115" s="246"/>
      <c r="I115" s="286"/>
      <c r="J115" s="248"/>
    </row>
    <row r="116" spans="1:10" ht="18" customHeight="1">
      <c r="A116" s="66" t="s">
        <v>396</v>
      </c>
      <c r="B116" s="67" t="s">
        <v>285</v>
      </c>
      <c r="C116" s="97" t="s">
        <v>192</v>
      </c>
      <c r="D116" s="67" t="s">
        <v>69</v>
      </c>
      <c r="E116" s="269"/>
      <c r="F116" s="268"/>
      <c r="G116" s="68">
        <v>2070</v>
      </c>
      <c r="H116" s="246"/>
      <c r="I116" s="286"/>
      <c r="J116" s="248"/>
    </row>
    <row r="117" spans="1:10" ht="18" customHeight="1">
      <c r="A117" s="66" t="s">
        <v>397</v>
      </c>
      <c r="B117" s="67" t="s">
        <v>87</v>
      </c>
      <c r="C117" s="97" t="s">
        <v>192</v>
      </c>
      <c r="D117" s="67" t="s">
        <v>69</v>
      </c>
      <c r="E117" s="269"/>
      <c r="F117" s="268"/>
      <c r="G117" s="68">
        <v>2070</v>
      </c>
      <c r="H117" s="246"/>
      <c r="I117" s="286"/>
      <c r="J117" s="248"/>
    </row>
    <row r="118" spans="1:10" ht="18" customHeight="1">
      <c r="A118" s="66" t="s">
        <v>398</v>
      </c>
      <c r="B118" s="67" t="s">
        <v>68</v>
      </c>
      <c r="C118" s="97" t="s">
        <v>192</v>
      </c>
      <c r="D118" s="67" t="s">
        <v>69</v>
      </c>
      <c r="E118" s="269"/>
      <c r="F118" s="268"/>
      <c r="G118" s="68">
        <v>2070</v>
      </c>
      <c r="H118" s="246"/>
      <c r="I118" s="286"/>
      <c r="J118" s="248"/>
    </row>
    <row r="119" spans="1:10" ht="18" customHeight="1">
      <c r="A119" s="66" t="s">
        <v>399</v>
      </c>
      <c r="B119" s="67" t="s">
        <v>72</v>
      </c>
      <c r="C119" s="97" t="s">
        <v>192</v>
      </c>
      <c r="D119" s="67" t="s">
        <v>69</v>
      </c>
      <c r="E119" s="269"/>
      <c r="F119" s="268"/>
      <c r="G119" s="68">
        <v>2070</v>
      </c>
      <c r="H119" s="246"/>
      <c r="I119" s="286"/>
      <c r="J119" s="248"/>
    </row>
    <row r="120" spans="1:10" ht="18" customHeight="1">
      <c r="A120" s="66" t="s">
        <v>400</v>
      </c>
      <c r="B120" s="67" t="s">
        <v>91</v>
      </c>
      <c r="C120" s="97" t="s">
        <v>192</v>
      </c>
      <c r="D120" s="67" t="s">
        <v>69</v>
      </c>
      <c r="E120" s="269"/>
      <c r="F120" s="268"/>
      <c r="G120" s="68">
        <v>2070</v>
      </c>
      <c r="H120" s="246"/>
      <c r="I120" s="286"/>
      <c r="J120" s="248"/>
    </row>
    <row r="121" spans="1:10" ht="18" customHeight="1">
      <c r="A121" s="66" t="s">
        <v>401</v>
      </c>
      <c r="B121" s="67" t="s">
        <v>291</v>
      </c>
      <c r="C121" s="97" t="s">
        <v>192</v>
      </c>
      <c r="D121" s="67" t="s">
        <v>69</v>
      </c>
      <c r="E121" s="269"/>
      <c r="F121" s="268"/>
      <c r="G121" s="68">
        <v>2070</v>
      </c>
      <c r="H121" s="249"/>
      <c r="I121" s="287"/>
      <c r="J121" s="250"/>
    </row>
    <row r="122" spans="1:10" ht="47.25" customHeight="1">
      <c r="A122" s="66" t="s">
        <v>402</v>
      </c>
      <c r="B122" s="67" t="s">
        <v>163</v>
      </c>
      <c r="C122" s="67" t="s">
        <v>270</v>
      </c>
      <c r="D122" s="67" t="s">
        <v>163</v>
      </c>
      <c r="E122" s="53" t="s">
        <v>403</v>
      </c>
      <c r="F122" s="67"/>
      <c r="G122" s="68">
        <v>580</v>
      </c>
      <c r="H122" s="30">
        <v>50</v>
      </c>
      <c r="I122" s="44">
        <v>11.7</v>
      </c>
      <c r="J122" s="45">
        <v>0.04</v>
      </c>
    </row>
    <row r="123" spans="1:10" ht="45.75" customHeight="1">
      <c r="A123" s="66" t="s">
        <v>404</v>
      </c>
      <c r="B123" s="110" t="s">
        <v>163</v>
      </c>
      <c r="C123" s="67" t="s">
        <v>68</v>
      </c>
      <c r="D123" s="67" t="s">
        <v>163</v>
      </c>
      <c r="E123" s="53" t="s">
        <v>405</v>
      </c>
      <c r="F123" s="67"/>
      <c r="G123" s="68">
        <v>580</v>
      </c>
      <c r="H123" s="30">
        <v>50</v>
      </c>
      <c r="I123" s="44">
        <v>11.7</v>
      </c>
      <c r="J123" s="45">
        <v>0.04</v>
      </c>
    </row>
    <row r="124" spans="1:10" s="17" customFormat="1" ht="52.5" customHeight="1">
      <c r="A124" s="28" t="s">
        <v>406</v>
      </c>
      <c r="B124" s="29" t="s">
        <v>163</v>
      </c>
      <c r="C124" s="29" t="s">
        <v>68</v>
      </c>
      <c r="D124" s="29" t="s">
        <v>163</v>
      </c>
      <c r="E124" s="53" t="s">
        <v>407</v>
      </c>
      <c r="F124" s="29"/>
      <c r="G124" s="30">
        <v>440</v>
      </c>
      <c r="H124" s="30">
        <v>50</v>
      </c>
      <c r="I124" s="44">
        <v>10.65</v>
      </c>
      <c r="J124" s="45">
        <v>3.15E-2</v>
      </c>
    </row>
    <row r="125" spans="1:10" ht="47.25" customHeight="1">
      <c r="A125" s="66" t="s">
        <v>408</v>
      </c>
      <c r="B125" s="67" t="s">
        <v>163</v>
      </c>
      <c r="C125" s="67" t="s">
        <v>270</v>
      </c>
      <c r="D125" s="67" t="s">
        <v>163</v>
      </c>
      <c r="E125" s="53" t="s">
        <v>409</v>
      </c>
      <c r="F125" s="67"/>
      <c r="G125" s="68">
        <v>440</v>
      </c>
      <c r="H125" s="30">
        <v>50</v>
      </c>
      <c r="I125" s="44">
        <v>10.65</v>
      </c>
      <c r="J125" s="45">
        <v>3.15E-2</v>
      </c>
    </row>
    <row r="126" spans="1:10" ht="36.75" customHeight="1">
      <c r="A126" s="100" t="s">
        <v>205</v>
      </c>
      <c r="B126" s="108"/>
      <c r="C126" s="108"/>
      <c r="D126" s="108"/>
      <c r="E126" s="108"/>
      <c r="F126" s="108"/>
      <c r="G126" s="108"/>
      <c r="H126" s="108"/>
      <c r="I126" s="108"/>
      <c r="J126" s="109"/>
    </row>
    <row r="127" spans="1:10" ht="64.5" customHeight="1">
      <c r="A127" s="66" t="s">
        <v>410</v>
      </c>
      <c r="B127" s="67" t="s">
        <v>68</v>
      </c>
      <c r="C127" s="97" t="s">
        <v>270</v>
      </c>
      <c r="D127" s="67" t="s">
        <v>69</v>
      </c>
      <c r="E127" s="269" t="s">
        <v>411</v>
      </c>
      <c r="F127" s="268"/>
      <c r="G127" s="68">
        <v>2480</v>
      </c>
      <c r="H127" s="245">
        <v>20</v>
      </c>
      <c r="I127" s="285">
        <v>10.8</v>
      </c>
      <c r="J127" s="247">
        <v>0.04</v>
      </c>
    </row>
    <row r="128" spans="1:10" ht="64.5" customHeight="1">
      <c r="A128" s="66" t="s">
        <v>412</v>
      </c>
      <c r="B128" s="67" t="s">
        <v>72</v>
      </c>
      <c r="C128" s="97" t="s">
        <v>270</v>
      </c>
      <c r="D128" s="67" t="s">
        <v>69</v>
      </c>
      <c r="E128" s="269"/>
      <c r="F128" s="268"/>
      <c r="G128" s="68">
        <v>2480</v>
      </c>
      <c r="H128" s="249"/>
      <c r="I128" s="287"/>
      <c r="J128" s="250"/>
    </row>
    <row r="129" spans="1:10" ht="22.5" customHeight="1">
      <c r="A129" s="66" t="s">
        <v>413</v>
      </c>
      <c r="B129" s="67" t="s">
        <v>83</v>
      </c>
      <c r="C129" s="97" t="s">
        <v>192</v>
      </c>
      <c r="D129" s="67" t="s">
        <v>69</v>
      </c>
      <c r="E129" s="269" t="s">
        <v>414</v>
      </c>
      <c r="F129" s="268"/>
      <c r="G129" s="68">
        <v>2480</v>
      </c>
      <c r="H129" s="245">
        <v>20</v>
      </c>
      <c r="I129" s="285">
        <v>10.8</v>
      </c>
      <c r="J129" s="247">
        <v>0.04</v>
      </c>
    </row>
    <row r="130" spans="1:10" ht="22.5" customHeight="1">
      <c r="A130" s="66" t="s">
        <v>415</v>
      </c>
      <c r="B130" s="67" t="s">
        <v>165</v>
      </c>
      <c r="C130" s="97" t="s">
        <v>192</v>
      </c>
      <c r="D130" s="67" t="s">
        <v>69</v>
      </c>
      <c r="E130" s="269"/>
      <c r="F130" s="268"/>
      <c r="G130" s="68">
        <v>2480</v>
      </c>
      <c r="H130" s="246"/>
      <c r="I130" s="286"/>
      <c r="J130" s="248"/>
    </row>
    <row r="131" spans="1:10" ht="22.5" customHeight="1">
      <c r="A131" s="66" t="s">
        <v>416</v>
      </c>
      <c r="B131" s="67" t="s">
        <v>85</v>
      </c>
      <c r="C131" s="97" t="s">
        <v>192</v>
      </c>
      <c r="D131" s="67" t="s">
        <v>69</v>
      </c>
      <c r="E131" s="269"/>
      <c r="F131" s="268"/>
      <c r="G131" s="68">
        <v>2480</v>
      </c>
      <c r="H131" s="246"/>
      <c r="I131" s="286"/>
      <c r="J131" s="248"/>
    </row>
    <row r="132" spans="1:10" ht="22.5" customHeight="1">
      <c r="A132" s="66" t="s">
        <v>417</v>
      </c>
      <c r="B132" s="110" t="s">
        <v>285</v>
      </c>
      <c r="C132" s="97" t="s">
        <v>192</v>
      </c>
      <c r="D132" s="67" t="s">
        <v>69</v>
      </c>
      <c r="E132" s="269"/>
      <c r="F132" s="268"/>
      <c r="G132" s="68">
        <v>2480</v>
      </c>
      <c r="H132" s="246"/>
      <c r="I132" s="286"/>
      <c r="J132" s="248"/>
    </row>
    <row r="133" spans="1:10" ht="22.5" customHeight="1">
      <c r="A133" s="66" t="s">
        <v>418</v>
      </c>
      <c r="B133" s="110" t="s">
        <v>87</v>
      </c>
      <c r="C133" s="97" t="s">
        <v>192</v>
      </c>
      <c r="D133" s="67" t="s">
        <v>69</v>
      </c>
      <c r="E133" s="269"/>
      <c r="F133" s="268"/>
      <c r="G133" s="68">
        <v>2480</v>
      </c>
      <c r="H133" s="246"/>
      <c r="I133" s="286"/>
      <c r="J133" s="248"/>
    </row>
    <row r="134" spans="1:10" ht="22.5" customHeight="1">
      <c r="A134" s="66" t="s">
        <v>419</v>
      </c>
      <c r="B134" s="67" t="s">
        <v>68</v>
      </c>
      <c r="C134" s="97" t="s">
        <v>192</v>
      </c>
      <c r="D134" s="67" t="s">
        <v>69</v>
      </c>
      <c r="E134" s="269"/>
      <c r="F134" s="268"/>
      <c r="G134" s="68">
        <v>2480</v>
      </c>
      <c r="H134" s="246"/>
      <c r="I134" s="286"/>
      <c r="J134" s="248"/>
    </row>
    <row r="135" spans="1:10" ht="22.5" customHeight="1">
      <c r="A135" s="66" t="s">
        <v>420</v>
      </c>
      <c r="B135" s="67" t="s">
        <v>72</v>
      </c>
      <c r="C135" s="97" t="s">
        <v>192</v>
      </c>
      <c r="D135" s="67" t="s">
        <v>69</v>
      </c>
      <c r="E135" s="269"/>
      <c r="F135" s="268"/>
      <c r="G135" s="68">
        <v>2480</v>
      </c>
      <c r="H135" s="246"/>
      <c r="I135" s="286"/>
      <c r="J135" s="248"/>
    </row>
    <row r="136" spans="1:10" ht="22.5" customHeight="1">
      <c r="A136" s="66" t="s">
        <v>421</v>
      </c>
      <c r="B136" s="67" t="s">
        <v>91</v>
      </c>
      <c r="C136" s="97" t="s">
        <v>192</v>
      </c>
      <c r="D136" s="67" t="s">
        <v>69</v>
      </c>
      <c r="E136" s="269"/>
      <c r="F136" s="268"/>
      <c r="G136" s="68">
        <v>2480</v>
      </c>
      <c r="H136" s="246"/>
      <c r="I136" s="286"/>
      <c r="J136" s="248"/>
    </row>
    <row r="137" spans="1:10" ht="22.5" customHeight="1">
      <c r="A137" s="66" t="s">
        <v>422</v>
      </c>
      <c r="B137" s="67" t="s">
        <v>190</v>
      </c>
      <c r="C137" s="97" t="s">
        <v>192</v>
      </c>
      <c r="D137" s="67" t="s">
        <v>69</v>
      </c>
      <c r="E137" s="269"/>
      <c r="F137" s="268"/>
      <c r="G137" s="68">
        <v>2480</v>
      </c>
      <c r="H137" s="249"/>
      <c r="I137" s="287"/>
      <c r="J137" s="250"/>
    </row>
    <row r="138" spans="1:10" ht="22.5" customHeight="1">
      <c r="A138" s="66" t="s">
        <v>423</v>
      </c>
      <c r="B138" s="67" t="s">
        <v>83</v>
      </c>
      <c r="C138" s="97" t="s">
        <v>68</v>
      </c>
      <c r="D138" s="67" t="s">
        <v>69</v>
      </c>
      <c r="E138" s="289" t="s">
        <v>424</v>
      </c>
      <c r="F138" s="268"/>
      <c r="G138" s="68">
        <v>2480</v>
      </c>
      <c r="H138" s="245">
        <v>20</v>
      </c>
      <c r="I138" s="285">
        <v>10.8</v>
      </c>
      <c r="J138" s="247">
        <v>0.04</v>
      </c>
    </row>
    <row r="139" spans="1:10" ht="22.5" customHeight="1">
      <c r="A139" s="66" t="s">
        <v>425</v>
      </c>
      <c r="B139" s="67" t="s">
        <v>165</v>
      </c>
      <c r="C139" s="97" t="s">
        <v>68</v>
      </c>
      <c r="D139" s="67" t="s">
        <v>69</v>
      </c>
      <c r="E139" s="290"/>
      <c r="F139" s="268"/>
      <c r="G139" s="68">
        <v>2480</v>
      </c>
      <c r="H139" s="246"/>
      <c r="I139" s="286"/>
      <c r="J139" s="248"/>
    </row>
    <row r="140" spans="1:10" ht="22.5" customHeight="1">
      <c r="A140" s="66" t="s">
        <v>426</v>
      </c>
      <c r="B140" s="67" t="s">
        <v>85</v>
      </c>
      <c r="C140" s="97" t="s">
        <v>68</v>
      </c>
      <c r="D140" s="67" t="s">
        <v>69</v>
      </c>
      <c r="E140" s="290"/>
      <c r="F140" s="268"/>
      <c r="G140" s="68">
        <v>2480</v>
      </c>
      <c r="H140" s="246"/>
      <c r="I140" s="286"/>
      <c r="J140" s="248"/>
    </row>
    <row r="141" spans="1:10" ht="22.5" customHeight="1">
      <c r="A141" s="66" t="s">
        <v>427</v>
      </c>
      <c r="B141" s="110" t="s">
        <v>87</v>
      </c>
      <c r="C141" s="97" t="s">
        <v>68</v>
      </c>
      <c r="D141" s="67" t="s">
        <v>69</v>
      </c>
      <c r="E141" s="290"/>
      <c r="F141" s="268"/>
      <c r="G141" s="68">
        <v>2480</v>
      </c>
      <c r="H141" s="246"/>
      <c r="I141" s="286"/>
      <c r="J141" s="248"/>
    </row>
    <row r="142" spans="1:10" ht="22.5" customHeight="1">
      <c r="A142" s="66" t="s">
        <v>428</v>
      </c>
      <c r="B142" s="67" t="s">
        <v>285</v>
      </c>
      <c r="C142" s="97" t="s">
        <v>68</v>
      </c>
      <c r="D142" s="67" t="s">
        <v>69</v>
      </c>
      <c r="E142" s="290"/>
      <c r="F142" s="268"/>
      <c r="G142" s="68">
        <v>2480</v>
      </c>
      <c r="H142" s="246"/>
      <c r="I142" s="286"/>
      <c r="J142" s="248"/>
    </row>
    <row r="143" spans="1:10" ht="22.5" customHeight="1">
      <c r="A143" s="66" t="s">
        <v>429</v>
      </c>
      <c r="B143" s="67" t="s">
        <v>68</v>
      </c>
      <c r="C143" s="97" t="s">
        <v>68</v>
      </c>
      <c r="D143" s="67" t="s">
        <v>69</v>
      </c>
      <c r="E143" s="290"/>
      <c r="F143" s="268"/>
      <c r="G143" s="68">
        <v>2480</v>
      </c>
      <c r="H143" s="246"/>
      <c r="I143" s="286"/>
      <c r="J143" s="248"/>
    </row>
    <row r="144" spans="1:10" ht="22.5" customHeight="1">
      <c r="A144" s="66" t="s">
        <v>430</v>
      </c>
      <c r="B144" s="67" t="s">
        <v>72</v>
      </c>
      <c r="C144" s="97" t="s">
        <v>68</v>
      </c>
      <c r="D144" s="67" t="s">
        <v>69</v>
      </c>
      <c r="E144" s="290"/>
      <c r="F144" s="268"/>
      <c r="G144" s="68">
        <v>2480</v>
      </c>
      <c r="H144" s="246"/>
      <c r="I144" s="286"/>
      <c r="J144" s="248"/>
    </row>
    <row r="145" spans="1:10" ht="22.5" customHeight="1">
      <c r="A145" s="66" t="s">
        <v>431</v>
      </c>
      <c r="B145" s="67" t="s">
        <v>91</v>
      </c>
      <c r="C145" s="97" t="s">
        <v>68</v>
      </c>
      <c r="D145" s="67" t="s">
        <v>69</v>
      </c>
      <c r="E145" s="290"/>
      <c r="F145" s="268"/>
      <c r="G145" s="68">
        <v>2480</v>
      </c>
      <c r="H145" s="246"/>
      <c r="I145" s="286"/>
      <c r="J145" s="248"/>
    </row>
    <row r="146" spans="1:10" ht="22.5" customHeight="1">
      <c r="A146" s="66" t="s">
        <v>422</v>
      </c>
      <c r="B146" s="67" t="s">
        <v>190</v>
      </c>
      <c r="C146" s="97" t="s">
        <v>192</v>
      </c>
      <c r="D146" s="67" t="s">
        <v>69</v>
      </c>
      <c r="E146" s="290"/>
      <c r="F146" s="268"/>
      <c r="G146" s="68">
        <v>2480</v>
      </c>
      <c r="H146" s="249"/>
      <c r="I146" s="287"/>
      <c r="J146" s="250"/>
    </row>
    <row r="147" spans="1:10" ht="22.5" customHeight="1">
      <c r="A147" s="66" t="s">
        <v>1355</v>
      </c>
      <c r="B147" s="164" t="s">
        <v>72</v>
      </c>
      <c r="C147" s="97" t="s">
        <v>194</v>
      </c>
      <c r="D147" s="164" t="s">
        <v>69</v>
      </c>
      <c r="E147" s="291"/>
      <c r="F147" s="164"/>
      <c r="G147" s="165">
        <v>2480</v>
      </c>
      <c r="H147" s="160">
        <v>20</v>
      </c>
      <c r="I147" s="172">
        <v>10.8</v>
      </c>
      <c r="J147" s="161">
        <v>0.04</v>
      </c>
    </row>
    <row r="148" spans="1:10" ht="39" customHeight="1">
      <c r="A148" s="66" t="s">
        <v>402</v>
      </c>
      <c r="B148" s="67" t="s">
        <v>163</v>
      </c>
      <c r="C148" s="67" t="s">
        <v>270</v>
      </c>
      <c r="D148" s="67" t="s">
        <v>163</v>
      </c>
      <c r="E148" s="53" t="s">
        <v>403</v>
      </c>
      <c r="F148" s="67"/>
      <c r="G148" s="68">
        <v>580</v>
      </c>
      <c r="H148" s="30">
        <v>50</v>
      </c>
      <c r="I148" s="44">
        <v>11.7</v>
      </c>
      <c r="J148" s="45">
        <v>0.04</v>
      </c>
    </row>
    <row r="149" spans="1:10" ht="45.75" customHeight="1">
      <c r="A149" s="66" t="s">
        <v>404</v>
      </c>
      <c r="B149" s="110" t="s">
        <v>163</v>
      </c>
      <c r="C149" s="67" t="s">
        <v>68</v>
      </c>
      <c r="D149" s="67" t="s">
        <v>163</v>
      </c>
      <c r="E149" s="53" t="s">
        <v>405</v>
      </c>
      <c r="F149" s="67"/>
      <c r="G149" s="68">
        <v>580</v>
      </c>
      <c r="H149" s="30">
        <v>50</v>
      </c>
      <c r="I149" s="44">
        <v>11.7</v>
      </c>
      <c r="J149" s="45">
        <v>0.04</v>
      </c>
    </row>
    <row r="150" spans="1:10" ht="45.75" customHeight="1">
      <c r="A150" s="179" t="s">
        <v>1356</v>
      </c>
      <c r="B150" s="110" t="s">
        <v>163</v>
      </c>
      <c r="C150" s="177" t="s">
        <v>194</v>
      </c>
      <c r="D150" s="110" t="s">
        <v>163</v>
      </c>
      <c r="E150" s="178" t="s">
        <v>1357</v>
      </c>
      <c r="F150" s="164"/>
      <c r="G150" s="165">
        <v>580</v>
      </c>
      <c r="H150" s="30">
        <v>50</v>
      </c>
      <c r="I150" s="44">
        <v>11.7</v>
      </c>
      <c r="J150" s="45">
        <v>0.04</v>
      </c>
    </row>
    <row r="151" spans="1:10" s="17" customFormat="1" ht="52.5" customHeight="1">
      <c r="A151" s="28" t="s">
        <v>406</v>
      </c>
      <c r="B151" s="29" t="s">
        <v>163</v>
      </c>
      <c r="C151" s="29" t="s">
        <v>68</v>
      </c>
      <c r="D151" s="29" t="s">
        <v>163</v>
      </c>
      <c r="E151" s="53" t="s">
        <v>407</v>
      </c>
      <c r="F151" s="29"/>
      <c r="G151" s="30">
        <v>440</v>
      </c>
      <c r="H151" s="30">
        <v>50</v>
      </c>
      <c r="I151" s="44">
        <v>10.65</v>
      </c>
      <c r="J151" s="45">
        <v>3.15E-2</v>
      </c>
    </row>
    <row r="152" spans="1:10" ht="47.25" customHeight="1">
      <c r="A152" s="66" t="s">
        <v>408</v>
      </c>
      <c r="B152" s="67" t="s">
        <v>163</v>
      </c>
      <c r="C152" s="67" t="s">
        <v>270</v>
      </c>
      <c r="D152" s="67" t="s">
        <v>163</v>
      </c>
      <c r="E152" s="53" t="s">
        <v>409</v>
      </c>
      <c r="F152" s="67"/>
      <c r="G152" s="68">
        <v>440</v>
      </c>
      <c r="H152" s="30">
        <v>50</v>
      </c>
      <c r="I152" s="44">
        <v>10.65</v>
      </c>
      <c r="J152" s="45">
        <v>3.15E-2</v>
      </c>
    </row>
    <row r="153" spans="1:10" ht="36.75" customHeight="1">
      <c r="A153" s="100" t="s">
        <v>432</v>
      </c>
      <c r="B153" s="108"/>
      <c r="C153" s="108"/>
      <c r="D153" s="108"/>
      <c r="E153" s="108"/>
      <c r="F153" s="108"/>
      <c r="G153" s="108"/>
      <c r="H153" s="108"/>
      <c r="I153" s="108"/>
      <c r="J153" s="109"/>
    </row>
    <row r="154" spans="1:10" ht="71.25" customHeight="1">
      <c r="A154" s="66" t="s">
        <v>433</v>
      </c>
      <c r="B154" s="67" t="s">
        <v>68</v>
      </c>
      <c r="C154" s="97" t="s">
        <v>68</v>
      </c>
      <c r="D154" s="67" t="s">
        <v>69</v>
      </c>
      <c r="E154" s="289" t="s">
        <v>434</v>
      </c>
      <c r="F154" s="289"/>
      <c r="G154" s="68">
        <v>2900</v>
      </c>
      <c r="H154" s="272">
        <v>10</v>
      </c>
      <c r="I154" s="272">
        <v>8.5</v>
      </c>
      <c r="J154" s="270">
        <f>0.4*0.2*0.3</f>
        <v>2.4000000000000004E-2</v>
      </c>
    </row>
    <row r="155" spans="1:10" ht="71.25" customHeight="1">
      <c r="A155" s="66" t="s">
        <v>435</v>
      </c>
      <c r="B155" s="67" t="s">
        <v>72</v>
      </c>
      <c r="C155" s="97" t="s">
        <v>68</v>
      </c>
      <c r="D155" s="67" t="s">
        <v>69</v>
      </c>
      <c r="E155" s="290"/>
      <c r="F155" s="290"/>
      <c r="G155" s="68">
        <v>2980</v>
      </c>
      <c r="H155" s="275"/>
      <c r="I155" s="275"/>
      <c r="J155" s="271"/>
    </row>
    <row r="156" spans="1:10" ht="71.25" customHeight="1">
      <c r="A156" s="66" t="s">
        <v>436</v>
      </c>
      <c r="B156" s="67" t="s">
        <v>83</v>
      </c>
      <c r="C156" s="97" t="s">
        <v>83</v>
      </c>
      <c r="D156" s="67" t="s">
        <v>69</v>
      </c>
      <c r="E156" s="290"/>
      <c r="F156" s="290"/>
      <c r="G156" s="68">
        <v>2900</v>
      </c>
      <c r="H156" s="275"/>
      <c r="I156" s="275"/>
      <c r="J156" s="271"/>
    </row>
    <row r="157" spans="1:10" ht="71.25" customHeight="1">
      <c r="A157" s="66" t="s">
        <v>437</v>
      </c>
      <c r="B157" s="67" t="s">
        <v>85</v>
      </c>
      <c r="C157" s="97" t="s">
        <v>85</v>
      </c>
      <c r="D157" s="67" t="s">
        <v>69</v>
      </c>
      <c r="E157" s="291"/>
      <c r="F157" s="291"/>
      <c r="G157" s="68">
        <v>2900</v>
      </c>
      <c r="H157" s="273"/>
      <c r="I157" s="273"/>
      <c r="J157" s="274"/>
    </row>
    <row r="158" spans="1:10" ht="39" customHeight="1">
      <c r="A158" s="66" t="s">
        <v>402</v>
      </c>
      <c r="B158" s="67" t="s">
        <v>163</v>
      </c>
      <c r="C158" s="67" t="s">
        <v>270</v>
      </c>
      <c r="D158" s="67" t="s">
        <v>163</v>
      </c>
      <c r="E158" s="53" t="s">
        <v>403</v>
      </c>
      <c r="F158" s="67"/>
      <c r="G158" s="68">
        <v>580</v>
      </c>
      <c r="H158" s="68">
        <v>50</v>
      </c>
      <c r="I158" s="69">
        <v>11.7</v>
      </c>
      <c r="J158" s="111">
        <v>0.04</v>
      </c>
    </row>
    <row r="159" spans="1:10" ht="45.75" customHeight="1">
      <c r="A159" s="66" t="s">
        <v>404</v>
      </c>
      <c r="B159" s="110" t="s">
        <v>163</v>
      </c>
      <c r="C159" s="67" t="s">
        <v>68</v>
      </c>
      <c r="D159" s="67" t="s">
        <v>163</v>
      </c>
      <c r="E159" s="53" t="s">
        <v>405</v>
      </c>
      <c r="F159" s="67"/>
      <c r="G159" s="68">
        <v>580</v>
      </c>
      <c r="H159" s="68">
        <v>50</v>
      </c>
      <c r="I159" s="69">
        <v>11.7</v>
      </c>
      <c r="J159" s="111">
        <v>0.04</v>
      </c>
    </row>
    <row r="160" spans="1:10" s="17" customFormat="1" ht="52.5" customHeight="1">
      <c r="A160" s="28" t="s">
        <v>406</v>
      </c>
      <c r="B160" s="29" t="s">
        <v>163</v>
      </c>
      <c r="C160" s="29" t="s">
        <v>68</v>
      </c>
      <c r="D160" s="29" t="s">
        <v>163</v>
      </c>
      <c r="E160" s="53" t="s">
        <v>407</v>
      </c>
      <c r="F160" s="29"/>
      <c r="G160" s="30">
        <v>440</v>
      </c>
      <c r="H160" s="30">
        <v>50</v>
      </c>
      <c r="I160" s="44">
        <v>10.65</v>
      </c>
      <c r="J160" s="45">
        <v>3.15E-2</v>
      </c>
    </row>
    <row r="161" spans="1:10" ht="47.25" customHeight="1">
      <c r="A161" s="66" t="s">
        <v>408</v>
      </c>
      <c r="B161" s="67" t="s">
        <v>163</v>
      </c>
      <c r="C161" s="67" t="s">
        <v>270</v>
      </c>
      <c r="D161" s="67" t="s">
        <v>163</v>
      </c>
      <c r="E161" s="53" t="s">
        <v>409</v>
      </c>
      <c r="F161" s="67"/>
      <c r="G161" s="68">
        <v>440</v>
      </c>
      <c r="H161" s="30">
        <v>50</v>
      </c>
      <c r="I161" s="44">
        <v>10.65</v>
      </c>
      <c r="J161" s="45">
        <v>3.15E-2</v>
      </c>
    </row>
    <row r="162" spans="1:10" ht="36.75" customHeight="1">
      <c r="A162" s="100" t="s">
        <v>438</v>
      </c>
      <c r="B162" s="108"/>
      <c r="C162" s="108"/>
      <c r="D162" s="108"/>
      <c r="E162" s="108"/>
      <c r="F162" s="108"/>
      <c r="G162" s="108"/>
      <c r="H162" s="108"/>
      <c r="I162" s="108"/>
      <c r="J162" s="109"/>
    </row>
    <row r="163" spans="1:10" ht="75.75" customHeight="1">
      <c r="A163" s="66" t="s">
        <v>439</v>
      </c>
      <c r="B163" s="67" t="s">
        <v>68</v>
      </c>
      <c r="C163" s="97" t="s">
        <v>68</v>
      </c>
      <c r="D163" s="67" t="s">
        <v>75</v>
      </c>
      <c r="E163" s="289" t="s">
        <v>440</v>
      </c>
      <c r="F163" s="289"/>
      <c r="G163" s="68">
        <v>3380</v>
      </c>
      <c r="H163" s="272">
        <v>10</v>
      </c>
      <c r="I163" s="272">
        <v>8.5</v>
      </c>
      <c r="J163" s="270">
        <f>0.4*0.2*0.3</f>
        <v>2.4000000000000004E-2</v>
      </c>
    </row>
    <row r="164" spans="1:10" ht="75.75" customHeight="1">
      <c r="A164" s="66" t="s">
        <v>441</v>
      </c>
      <c r="B164" s="67" t="s">
        <v>72</v>
      </c>
      <c r="C164" s="97" t="s">
        <v>68</v>
      </c>
      <c r="D164" s="67" t="s">
        <v>75</v>
      </c>
      <c r="E164" s="290"/>
      <c r="F164" s="290"/>
      <c r="G164" s="68">
        <v>3380</v>
      </c>
      <c r="H164" s="275"/>
      <c r="I164" s="275"/>
      <c r="J164" s="271"/>
    </row>
    <row r="165" spans="1:10" ht="75.75" customHeight="1">
      <c r="A165" s="66" t="s">
        <v>442</v>
      </c>
      <c r="B165" s="67" t="s">
        <v>83</v>
      </c>
      <c r="C165" s="97" t="s">
        <v>83</v>
      </c>
      <c r="D165" s="67" t="s">
        <v>75</v>
      </c>
      <c r="E165" s="290"/>
      <c r="F165" s="290"/>
      <c r="G165" s="68">
        <v>3380</v>
      </c>
      <c r="H165" s="275"/>
      <c r="I165" s="275"/>
      <c r="J165" s="271"/>
    </row>
    <row r="166" spans="1:10" ht="75.75" customHeight="1">
      <c r="A166" s="66" t="s">
        <v>443</v>
      </c>
      <c r="B166" s="67" t="s">
        <v>85</v>
      </c>
      <c r="C166" s="97" t="s">
        <v>85</v>
      </c>
      <c r="D166" s="67" t="s">
        <v>75</v>
      </c>
      <c r="E166" s="291"/>
      <c r="F166" s="291"/>
      <c r="G166" s="68">
        <v>3380</v>
      </c>
      <c r="H166" s="273"/>
      <c r="I166" s="273"/>
      <c r="J166" s="274"/>
    </row>
    <row r="167" spans="1:10" ht="39" customHeight="1">
      <c r="A167" s="66" t="s">
        <v>402</v>
      </c>
      <c r="B167" s="67" t="s">
        <v>163</v>
      </c>
      <c r="C167" s="67" t="s">
        <v>270</v>
      </c>
      <c r="D167" s="67" t="s">
        <v>163</v>
      </c>
      <c r="E167" s="53" t="s">
        <v>403</v>
      </c>
      <c r="F167" s="67"/>
      <c r="G167" s="68">
        <v>580</v>
      </c>
      <c r="H167" s="68">
        <v>50</v>
      </c>
      <c r="I167" s="111">
        <v>11.7</v>
      </c>
      <c r="J167" s="70">
        <v>0.04</v>
      </c>
    </row>
    <row r="168" spans="1:10" ht="45.75" customHeight="1">
      <c r="A168" s="66" t="s">
        <v>404</v>
      </c>
      <c r="B168" s="110" t="s">
        <v>163</v>
      </c>
      <c r="C168" s="67" t="s">
        <v>68</v>
      </c>
      <c r="D168" s="67" t="s">
        <v>163</v>
      </c>
      <c r="E168" s="53" t="s">
        <v>405</v>
      </c>
      <c r="F168" s="67"/>
      <c r="G168" s="68">
        <v>580</v>
      </c>
      <c r="H168" s="68">
        <v>50</v>
      </c>
      <c r="I168" s="111">
        <v>11.7</v>
      </c>
      <c r="J168" s="70">
        <v>0.04</v>
      </c>
    </row>
    <row r="169" spans="1:10" s="17" customFormat="1" ht="52.5" customHeight="1">
      <c r="A169" s="28" t="s">
        <v>406</v>
      </c>
      <c r="B169" s="29" t="s">
        <v>163</v>
      </c>
      <c r="C169" s="29" t="s">
        <v>68</v>
      </c>
      <c r="D169" s="29" t="s">
        <v>163</v>
      </c>
      <c r="E169" s="53" t="s">
        <v>407</v>
      </c>
      <c r="F169" s="29"/>
      <c r="G169" s="30">
        <v>440</v>
      </c>
      <c r="H169" s="30">
        <v>50</v>
      </c>
      <c r="I169" s="44">
        <v>10.65</v>
      </c>
      <c r="J169" s="45">
        <v>3.15E-2</v>
      </c>
    </row>
    <row r="170" spans="1:10" ht="47.25" customHeight="1">
      <c r="A170" s="66" t="s">
        <v>408</v>
      </c>
      <c r="B170" s="67" t="s">
        <v>163</v>
      </c>
      <c r="C170" s="67" t="s">
        <v>270</v>
      </c>
      <c r="D170" s="67" t="s">
        <v>163</v>
      </c>
      <c r="E170" s="53" t="s">
        <v>409</v>
      </c>
      <c r="F170" s="67"/>
      <c r="G170" s="68">
        <v>440</v>
      </c>
      <c r="H170" s="30">
        <v>50</v>
      </c>
      <c r="I170" s="44">
        <v>10.65</v>
      </c>
      <c r="J170" s="45">
        <v>3.15E-2</v>
      </c>
    </row>
    <row r="171" spans="1:10" ht="40.5" customHeight="1">
      <c r="A171" s="295" t="s">
        <v>1358</v>
      </c>
      <c r="B171" s="296"/>
      <c r="C171" s="296"/>
      <c r="D171" s="296"/>
      <c r="E171" s="296"/>
      <c r="F171" s="296"/>
      <c r="G171" s="296"/>
      <c r="H171" s="296"/>
      <c r="I171" s="296"/>
      <c r="J171" s="297"/>
    </row>
    <row r="172" spans="1:10" ht="30" customHeight="1">
      <c r="A172" s="66" t="s">
        <v>206</v>
      </c>
      <c r="B172" s="66" t="s">
        <v>83</v>
      </c>
      <c r="C172" s="112" t="s">
        <v>83</v>
      </c>
      <c r="D172" s="66" t="s">
        <v>69</v>
      </c>
      <c r="E172" s="288" t="s">
        <v>444</v>
      </c>
      <c r="F172" s="268"/>
      <c r="G172" s="68">
        <v>2280</v>
      </c>
      <c r="H172" s="68">
        <v>20</v>
      </c>
      <c r="I172" s="111">
        <v>10.8</v>
      </c>
      <c r="J172" s="70">
        <v>0.04</v>
      </c>
    </row>
    <row r="173" spans="1:10" ht="30" customHeight="1">
      <c r="A173" s="66" t="s">
        <v>208</v>
      </c>
      <c r="B173" s="67" t="s">
        <v>165</v>
      </c>
      <c r="C173" s="97" t="s">
        <v>165</v>
      </c>
      <c r="D173" s="67" t="s">
        <v>69</v>
      </c>
      <c r="E173" s="269"/>
      <c r="F173" s="268"/>
      <c r="G173" s="68">
        <v>2280</v>
      </c>
      <c r="H173" s="68">
        <v>20</v>
      </c>
      <c r="I173" s="69">
        <v>11.1</v>
      </c>
      <c r="J173" s="70">
        <f t="shared" ref="J173:J179" si="0">0.4*0.25*0.35</f>
        <v>3.4999999999999996E-2</v>
      </c>
    </row>
    <row r="174" spans="1:10" ht="30" customHeight="1">
      <c r="A174" s="66" t="s">
        <v>209</v>
      </c>
      <c r="B174" s="67" t="s">
        <v>85</v>
      </c>
      <c r="C174" s="97" t="s">
        <v>85</v>
      </c>
      <c r="D174" s="67" t="s">
        <v>69</v>
      </c>
      <c r="E174" s="269"/>
      <c r="F174" s="268"/>
      <c r="G174" s="68">
        <v>2460</v>
      </c>
      <c r="H174" s="68">
        <v>20</v>
      </c>
      <c r="I174" s="111">
        <v>10.8</v>
      </c>
      <c r="J174" s="70">
        <v>0.04</v>
      </c>
    </row>
    <row r="175" spans="1:10" ht="30" customHeight="1">
      <c r="A175" s="66" t="s">
        <v>210</v>
      </c>
      <c r="B175" s="67" t="s">
        <v>87</v>
      </c>
      <c r="C175" s="97" t="s">
        <v>87</v>
      </c>
      <c r="D175" s="67" t="s">
        <v>69</v>
      </c>
      <c r="E175" s="269"/>
      <c r="F175" s="268"/>
      <c r="G175" s="68">
        <v>2640</v>
      </c>
      <c r="H175" s="68">
        <v>20</v>
      </c>
      <c r="I175" s="69">
        <v>11.1</v>
      </c>
      <c r="J175" s="70">
        <f t="shared" si="0"/>
        <v>3.4999999999999996E-2</v>
      </c>
    </row>
    <row r="176" spans="1:10" ht="30" customHeight="1">
      <c r="A176" s="66" t="s">
        <v>211</v>
      </c>
      <c r="B176" s="67" t="s">
        <v>68</v>
      </c>
      <c r="C176" s="97" t="s">
        <v>68</v>
      </c>
      <c r="D176" s="67" t="s">
        <v>69</v>
      </c>
      <c r="E176" s="269"/>
      <c r="F176" s="268"/>
      <c r="G176" s="68">
        <v>2640</v>
      </c>
      <c r="H176" s="68">
        <v>20</v>
      </c>
      <c r="I176" s="69">
        <v>11.1</v>
      </c>
      <c r="J176" s="70">
        <f t="shared" si="0"/>
        <v>3.4999999999999996E-2</v>
      </c>
    </row>
    <row r="177" spans="1:10" ht="30" customHeight="1">
      <c r="A177" s="66" t="s">
        <v>212</v>
      </c>
      <c r="B177" s="67" t="s">
        <v>196</v>
      </c>
      <c r="C177" s="67" t="s">
        <v>196</v>
      </c>
      <c r="D177" s="67" t="s">
        <v>69</v>
      </c>
      <c r="E177" s="269"/>
      <c r="F177" s="268"/>
      <c r="G177" s="68">
        <v>2700</v>
      </c>
      <c r="H177" s="68">
        <v>20</v>
      </c>
      <c r="I177" s="69">
        <v>11.1</v>
      </c>
      <c r="J177" s="70">
        <f t="shared" si="0"/>
        <v>3.4999999999999996E-2</v>
      </c>
    </row>
    <row r="178" spans="1:10" ht="30" customHeight="1">
      <c r="A178" s="66" t="s">
        <v>213</v>
      </c>
      <c r="B178" s="67" t="s">
        <v>91</v>
      </c>
      <c r="C178" s="97" t="s">
        <v>91</v>
      </c>
      <c r="D178" s="67" t="s">
        <v>69</v>
      </c>
      <c r="E178" s="269"/>
      <c r="F178" s="268"/>
      <c r="G178" s="68">
        <v>2700</v>
      </c>
      <c r="H178" s="68">
        <v>20</v>
      </c>
      <c r="I178" s="69">
        <v>11.1</v>
      </c>
      <c r="J178" s="70">
        <f t="shared" si="0"/>
        <v>3.4999999999999996E-2</v>
      </c>
    </row>
    <row r="179" spans="1:10" ht="30" customHeight="1">
      <c r="A179" s="66" t="s">
        <v>214</v>
      </c>
      <c r="B179" s="67" t="s">
        <v>190</v>
      </c>
      <c r="C179" s="97" t="s">
        <v>190</v>
      </c>
      <c r="D179" s="67" t="s">
        <v>69</v>
      </c>
      <c r="E179" s="269"/>
      <c r="F179" s="268"/>
      <c r="G179" s="68">
        <v>2700</v>
      </c>
      <c r="H179" s="68">
        <v>20</v>
      </c>
      <c r="I179" s="69">
        <v>11.1</v>
      </c>
      <c r="J179" s="70">
        <f t="shared" si="0"/>
        <v>3.4999999999999996E-2</v>
      </c>
    </row>
    <row r="180" spans="1:10" ht="39" customHeight="1">
      <c r="A180" s="66" t="s">
        <v>402</v>
      </c>
      <c r="B180" s="67" t="s">
        <v>163</v>
      </c>
      <c r="C180" s="67" t="s">
        <v>270</v>
      </c>
      <c r="D180" s="67" t="s">
        <v>163</v>
      </c>
      <c r="E180" s="53" t="s">
        <v>403</v>
      </c>
      <c r="F180" s="67"/>
      <c r="G180" s="68">
        <v>580</v>
      </c>
      <c r="H180" s="68">
        <v>50</v>
      </c>
      <c r="I180" s="111">
        <v>11.7</v>
      </c>
      <c r="J180" s="70">
        <v>0.04</v>
      </c>
    </row>
    <row r="181" spans="1:10" ht="45.75" customHeight="1">
      <c r="A181" s="66" t="s">
        <v>404</v>
      </c>
      <c r="B181" s="110" t="s">
        <v>163</v>
      </c>
      <c r="C181" s="67" t="s">
        <v>68</v>
      </c>
      <c r="D181" s="67" t="s">
        <v>163</v>
      </c>
      <c r="E181" s="53" t="s">
        <v>405</v>
      </c>
      <c r="F181" s="67"/>
      <c r="G181" s="68">
        <v>580</v>
      </c>
      <c r="H181" s="68">
        <v>50</v>
      </c>
      <c r="I181" s="111">
        <v>11.7</v>
      </c>
      <c r="J181" s="70">
        <v>0.04</v>
      </c>
    </row>
    <row r="182" spans="1:10" s="17" customFormat="1" ht="52.5" customHeight="1">
      <c r="A182" s="28" t="s">
        <v>406</v>
      </c>
      <c r="B182" s="29" t="s">
        <v>163</v>
      </c>
      <c r="C182" s="29" t="s">
        <v>68</v>
      </c>
      <c r="D182" s="29" t="s">
        <v>163</v>
      </c>
      <c r="E182" s="53" t="s">
        <v>407</v>
      </c>
      <c r="F182" s="29"/>
      <c r="G182" s="30">
        <v>440</v>
      </c>
      <c r="H182" s="30">
        <v>50</v>
      </c>
      <c r="I182" s="44">
        <v>10.65</v>
      </c>
      <c r="J182" s="45">
        <v>3.15E-2</v>
      </c>
    </row>
    <row r="183" spans="1:10" ht="47.25" customHeight="1">
      <c r="A183" s="66" t="s">
        <v>408</v>
      </c>
      <c r="B183" s="67" t="s">
        <v>163</v>
      </c>
      <c r="C183" s="67" t="s">
        <v>270</v>
      </c>
      <c r="D183" s="67" t="s">
        <v>163</v>
      </c>
      <c r="E183" s="53" t="s">
        <v>409</v>
      </c>
      <c r="F183" s="67"/>
      <c r="G183" s="68">
        <v>440</v>
      </c>
      <c r="H183" s="30">
        <v>50</v>
      </c>
      <c r="I183" s="44">
        <v>10.65</v>
      </c>
      <c r="J183" s="45">
        <v>3.15E-2</v>
      </c>
    </row>
    <row r="184" spans="1:10" ht="21.75" customHeight="1">
      <c r="A184" s="100" t="s">
        <v>445</v>
      </c>
      <c r="B184" s="108"/>
      <c r="C184" s="108"/>
      <c r="D184" s="108"/>
      <c r="E184" s="108"/>
      <c r="F184" s="108"/>
      <c r="G184" s="108"/>
      <c r="H184" s="108"/>
      <c r="I184" s="108"/>
      <c r="J184" s="109"/>
    </row>
    <row r="185" spans="1:10" ht="19.5" customHeight="1">
      <c r="A185" s="66" t="s">
        <v>446</v>
      </c>
      <c r="B185" s="67" t="s">
        <v>83</v>
      </c>
      <c r="C185" s="97" t="s">
        <v>192</v>
      </c>
      <c r="D185" s="67" t="s">
        <v>75</v>
      </c>
      <c r="E185" s="269" t="s">
        <v>447</v>
      </c>
      <c r="F185" s="268"/>
      <c r="G185" s="68">
        <v>2180</v>
      </c>
      <c r="H185" s="245">
        <v>20</v>
      </c>
      <c r="I185" s="245">
        <v>7.4</v>
      </c>
      <c r="J185" s="247">
        <v>0.02</v>
      </c>
    </row>
    <row r="186" spans="1:10" ht="19.5" customHeight="1">
      <c r="A186" s="66" t="s">
        <v>448</v>
      </c>
      <c r="B186" s="67" t="s">
        <v>85</v>
      </c>
      <c r="C186" s="97" t="s">
        <v>192</v>
      </c>
      <c r="D186" s="67" t="s">
        <v>75</v>
      </c>
      <c r="E186" s="269"/>
      <c r="F186" s="268"/>
      <c r="G186" s="68">
        <v>2180</v>
      </c>
      <c r="H186" s="246"/>
      <c r="I186" s="246"/>
      <c r="J186" s="248"/>
    </row>
    <row r="187" spans="1:10" ht="19.5" customHeight="1">
      <c r="A187" s="66" t="s">
        <v>449</v>
      </c>
      <c r="B187" s="67" t="s">
        <v>68</v>
      </c>
      <c r="C187" s="97" t="s">
        <v>192</v>
      </c>
      <c r="D187" s="67" t="s">
        <v>75</v>
      </c>
      <c r="E187" s="269"/>
      <c r="F187" s="268"/>
      <c r="G187" s="68">
        <v>2180</v>
      </c>
      <c r="H187" s="246"/>
      <c r="I187" s="222"/>
      <c r="J187" s="248"/>
    </row>
    <row r="188" spans="1:10" ht="19.5" customHeight="1">
      <c r="A188" s="66" t="s">
        <v>450</v>
      </c>
      <c r="B188" s="67" t="s">
        <v>72</v>
      </c>
      <c r="C188" s="97" t="s">
        <v>192</v>
      </c>
      <c r="D188" s="67" t="s">
        <v>75</v>
      </c>
      <c r="E188" s="269"/>
      <c r="F188" s="268"/>
      <c r="G188" s="68">
        <v>2180</v>
      </c>
      <c r="H188" s="246"/>
      <c r="I188" s="222"/>
      <c r="J188" s="248"/>
    </row>
    <row r="189" spans="1:10" ht="19.5" customHeight="1">
      <c r="A189" s="66" t="s">
        <v>451</v>
      </c>
      <c r="B189" s="67" t="s">
        <v>91</v>
      </c>
      <c r="C189" s="97" t="s">
        <v>192</v>
      </c>
      <c r="D189" s="67" t="s">
        <v>75</v>
      </c>
      <c r="E189" s="269"/>
      <c r="F189" s="268"/>
      <c r="G189" s="68">
        <v>2180</v>
      </c>
      <c r="H189" s="246"/>
      <c r="I189" s="246"/>
      <c r="J189" s="248"/>
    </row>
    <row r="190" spans="1:10" ht="19.5" customHeight="1">
      <c r="A190" s="66" t="s">
        <v>452</v>
      </c>
      <c r="B190" s="67" t="s">
        <v>291</v>
      </c>
      <c r="C190" s="97" t="s">
        <v>192</v>
      </c>
      <c r="D190" s="67" t="s">
        <v>75</v>
      </c>
      <c r="E190" s="269"/>
      <c r="F190" s="268"/>
      <c r="G190" s="68">
        <v>2180</v>
      </c>
      <c r="H190" s="249"/>
      <c r="I190" s="249"/>
      <c r="J190" s="250"/>
    </row>
    <row r="191" spans="1:10" ht="45.75" customHeight="1">
      <c r="A191" s="66" t="s">
        <v>453</v>
      </c>
      <c r="B191" s="67" t="s">
        <v>68</v>
      </c>
      <c r="C191" s="97" t="s">
        <v>68</v>
      </c>
      <c r="D191" s="67" t="s">
        <v>75</v>
      </c>
      <c r="E191" s="269" t="s">
        <v>454</v>
      </c>
      <c r="F191" s="268"/>
      <c r="G191" s="68">
        <v>2180</v>
      </c>
      <c r="H191" s="245">
        <v>40</v>
      </c>
      <c r="I191" s="245">
        <v>14.3</v>
      </c>
      <c r="J191" s="247">
        <v>4.3299999999999998E-2</v>
      </c>
    </row>
    <row r="192" spans="1:10" ht="45.75" customHeight="1">
      <c r="A192" s="66" t="s">
        <v>455</v>
      </c>
      <c r="B192" s="67" t="s">
        <v>72</v>
      </c>
      <c r="C192" s="97" t="s">
        <v>68</v>
      </c>
      <c r="D192" s="67" t="s">
        <v>75</v>
      </c>
      <c r="E192" s="269"/>
      <c r="F192" s="268"/>
      <c r="G192" s="68">
        <v>2180</v>
      </c>
      <c r="H192" s="249"/>
      <c r="I192" s="249"/>
      <c r="J192" s="250"/>
    </row>
    <row r="193" spans="1:10" ht="39" customHeight="1">
      <c r="A193" s="66" t="s">
        <v>402</v>
      </c>
      <c r="B193" s="67" t="s">
        <v>163</v>
      </c>
      <c r="C193" s="67" t="s">
        <v>270</v>
      </c>
      <c r="D193" s="67" t="s">
        <v>163</v>
      </c>
      <c r="E193" s="53" t="s">
        <v>403</v>
      </c>
      <c r="F193" s="67"/>
      <c r="G193" s="68">
        <v>580</v>
      </c>
      <c r="H193" s="30">
        <v>50</v>
      </c>
      <c r="I193" s="48">
        <v>11.7</v>
      </c>
      <c r="J193" s="45">
        <v>0.04</v>
      </c>
    </row>
    <row r="194" spans="1:10" ht="45.75" customHeight="1">
      <c r="A194" s="66" t="s">
        <v>404</v>
      </c>
      <c r="B194" s="110" t="s">
        <v>163</v>
      </c>
      <c r="C194" s="67" t="s">
        <v>68</v>
      </c>
      <c r="D194" s="67" t="s">
        <v>163</v>
      </c>
      <c r="E194" s="53" t="s">
        <v>405</v>
      </c>
      <c r="F194" s="67"/>
      <c r="G194" s="68">
        <v>580</v>
      </c>
      <c r="H194" s="30">
        <v>50</v>
      </c>
      <c r="I194" s="48">
        <v>11.7</v>
      </c>
      <c r="J194" s="45">
        <v>0.04</v>
      </c>
    </row>
    <row r="195" spans="1:10" s="17" customFormat="1" ht="52.5" customHeight="1">
      <c r="A195" s="28" t="s">
        <v>406</v>
      </c>
      <c r="B195" s="29" t="s">
        <v>163</v>
      </c>
      <c r="C195" s="29" t="s">
        <v>68</v>
      </c>
      <c r="D195" s="29" t="s">
        <v>163</v>
      </c>
      <c r="E195" s="53" t="s">
        <v>407</v>
      </c>
      <c r="F195" s="29"/>
      <c r="G195" s="30">
        <v>440</v>
      </c>
      <c r="H195" s="30">
        <v>50</v>
      </c>
      <c r="I195" s="44">
        <v>10.65</v>
      </c>
      <c r="J195" s="45">
        <v>3.15E-2</v>
      </c>
    </row>
    <row r="196" spans="1:10" ht="47.25" customHeight="1">
      <c r="A196" s="66" t="s">
        <v>408</v>
      </c>
      <c r="B196" s="67" t="s">
        <v>163</v>
      </c>
      <c r="C196" s="67" t="s">
        <v>270</v>
      </c>
      <c r="D196" s="67" t="s">
        <v>163</v>
      </c>
      <c r="E196" s="53" t="s">
        <v>409</v>
      </c>
      <c r="F196" s="67"/>
      <c r="G196" s="68">
        <v>440</v>
      </c>
      <c r="H196" s="30">
        <v>50</v>
      </c>
      <c r="I196" s="44">
        <v>10.65</v>
      </c>
      <c r="J196" s="45">
        <v>3.15E-2</v>
      </c>
    </row>
    <row r="197" spans="1:10" ht="33" customHeight="1">
      <c r="A197" s="100" t="s">
        <v>456</v>
      </c>
      <c r="B197" s="108"/>
      <c r="C197" s="108"/>
      <c r="D197" s="108"/>
      <c r="E197" s="108"/>
      <c r="F197" s="108"/>
      <c r="G197" s="108"/>
      <c r="H197" s="108"/>
      <c r="I197" s="108"/>
      <c r="J197" s="109"/>
    </row>
    <row r="198" spans="1:10" ht="66.75" customHeight="1">
      <c r="A198" s="66" t="s">
        <v>457</v>
      </c>
      <c r="B198" s="67" t="s">
        <v>68</v>
      </c>
      <c r="C198" s="97" t="s">
        <v>270</v>
      </c>
      <c r="D198" s="67" t="s">
        <v>75</v>
      </c>
      <c r="E198" s="269" t="s">
        <v>458</v>
      </c>
      <c r="F198" s="268"/>
      <c r="G198" s="68">
        <v>2580</v>
      </c>
      <c r="H198" s="282">
        <v>20</v>
      </c>
      <c r="I198" s="283">
        <v>10.8</v>
      </c>
      <c r="J198" s="284">
        <v>0.04</v>
      </c>
    </row>
    <row r="199" spans="1:10" ht="66.75" customHeight="1">
      <c r="A199" s="66" t="s">
        <v>459</v>
      </c>
      <c r="B199" s="67" t="s">
        <v>72</v>
      </c>
      <c r="C199" s="97" t="s">
        <v>270</v>
      </c>
      <c r="D199" s="67" t="s">
        <v>75</v>
      </c>
      <c r="E199" s="269"/>
      <c r="F199" s="268"/>
      <c r="G199" s="68">
        <v>2580</v>
      </c>
      <c r="H199" s="282"/>
      <c r="I199" s="283"/>
      <c r="J199" s="284"/>
    </row>
    <row r="200" spans="1:10" ht="45" customHeight="1">
      <c r="A200" s="66" t="s">
        <v>460</v>
      </c>
      <c r="B200" s="67" t="s">
        <v>68</v>
      </c>
      <c r="C200" s="97" t="s">
        <v>192</v>
      </c>
      <c r="D200" s="67" t="s">
        <v>75</v>
      </c>
      <c r="E200" s="269" t="s">
        <v>458</v>
      </c>
      <c r="F200" s="268"/>
      <c r="G200" s="68">
        <v>2580</v>
      </c>
      <c r="H200" s="282">
        <v>20</v>
      </c>
      <c r="I200" s="283">
        <v>10.8</v>
      </c>
      <c r="J200" s="284">
        <v>0.04</v>
      </c>
    </row>
    <row r="201" spans="1:10" ht="45" customHeight="1">
      <c r="A201" s="66" t="s">
        <v>461</v>
      </c>
      <c r="B201" s="67" t="s">
        <v>72</v>
      </c>
      <c r="C201" s="97" t="s">
        <v>192</v>
      </c>
      <c r="D201" s="67" t="s">
        <v>75</v>
      </c>
      <c r="E201" s="269"/>
      <c r="F201" s="268"/>
      <c r="G201" s="68">
        <v>2580</v>
      </c>
      <c r="H201" s="282"/>
      <c r="I201" s="283"/>
      <c r="J201" s="284"/>
    </row>
    <row r="202" spans="1:10" ht="45" customHeight="1">
      <c r="A202" s="66" t="s">
        <v>462</v>
      </c>
      <c r="B202" s="67" t="s">
        <v>199</v>
      </c>
      <c r="C202" s="97" t="s">
        <v>192</v>
      </c>
      <c r="D202" s="67" t="s">
        <v>75</v>
      </c>
      <c r="E202" s="269"/>
      <c r="F202" s="268"/>
      <c r="G202" s="68">
        <v>2580</v>
      </c>
      <c r="H202" s="282"/>
      <c r="I202" s="283"/>
      <c r="J202" s="284"/>
    </row>
    <row r="203" spans="1:10" ht="45" customHeight="1">
      <c r="A203" s="66" t="s">
        <v>463</v>
      </c>
      <c r="B203" s="67" t="s">
        <v>234</v>
      </c>
      <c r="C203" s="97" t="s">
        <v>192</v>
      </c>
      <c r="D203" s="67" t="s">
        <v>75</v>
      </c>
      <c r="E203" s="269"/>
      <c r="F203" s="268"/>
      <c r="G203" s="68">
        <v>2580</v>
      </c>
      <c r="H203" s="282"/>
      <c r="I203" s="283"/>
      <c r="J203" s="284"/>
    </row>
    <row r="204" spans="1:10" ht="45" customHeight="1">
      <c r="A204" s="66" t="s">
        <v>464</v>
      </c>
      <c r="B204" s="67" t="s">
        <v>190</v>
      </c>
      <c r="C204" s="97" t="s">
        <v>192</v>
      </c>
      <c r="D204" s="67" t="s">
        <v>75</v>
      </c>
      <c r="E204" s="269"/>
      <c r="F204" s="268"/>
      <c r="G204" s="68">
        <v>2580</v>
      </c>
      <c r="H204" s="282"/>
      <c r="I204" s="282"/>
      <c r="J204" s="284"/>
    </row>
    <row r="205" spans="1:10" ht="15.75" customHeight="1">
      <c r="A205" s="66" t="s">
        <v>465</v>
      </c>
      <c r="B205" s="67" t="s">
        <v>83</v>
      </c>
      <c r="C205" s="97" t="s">
        <v>68</v>
      </c>
      <c r="D205" s="67" t="s">
        <v>75</v>
      </c>
      <c r="E205" s="289" t="s">
        <v>466</v>
      </c>
      <c r="F205" s="268"/>
      <c r="G205" s="68">
        <v>2580</v>
      </c>
      <c r="H205" s="272">
        <v>20</v>
      </c>
      <c r="I205" s="278">
        <v>10.8</v>
      </c>
      <c r="J205" s="270">
        <v>0.04</v>
      </c>
    </row>
    <row r="206" spans="1:10" ht="15.75" customHeight="1">
      <c r="A206" s="66" t="s">
        <v>467</v>
      </c>
      <c r="B206" s="67" t="s">
        <v>165</v>
      </c>
      <c r="C206" s="97" t="s">
        <v>68</v>
      </c>
      <c r="D206" s="67" t="s">
        <v>75</v>
      </c>
      <c r="E206" s="290"/>
      <c r="F206" s="268"/>
      <c r="G206" s="68">
        <v>2580</v>
      </c>
      <c r="H206" s="275"/>
      <c r="I206" s="281"/>
      <c r="J206" s="271"/>
    </row>
    <row r="207" spans="1:10" ht="15" customHeight="1">
      <c r="A207" s="66" t="s">
        <v>468</v>
      </c>
      <c r="B207" s="67" t="s">
        <v>85</v>
      </c>
      <c r="C207" s="97" t="s">
        <v>68</v>
      </c>
      <c r="D207" s="67" t="s">
        <v>75</v>
      </c>
      <c r="E207" s="290"/>
      <c r="F207" s="268"/>
      <c r="G207" s="68">
        <v>2580</v>
      </c>
      <c r="H207" s="275"/>
      <c r="I207" s="281"/>
      <c r="J207" s="271"/>
    </row>
    <row r="208" spans="1:10" ht="15.75" customHeight="1">
      <c r="A208" s="66" t="s">
        <v>469</v>
      </c>
      <c r="B208" s="67" t="s">
        <v>285</v>
      </c>
      <c r="C208" s="97" t="s">
        <v>68</v>
      </c>
      <c r="D208" s="67" t="s">
        <v>75</v>
      </c>
      <c r="E208" s="290"/>
      <c r="F208" s="268"/>
      <c r="G208" s="68">
        <v>2580</v>
      </c>
      <c r="H208" s="275"/>
      <c r="I208" s="277"/>
      <c r="J208" s="271"/>
    </row>
    <row r="209" spans="1:10" ht="23.25" customHeight="1">
      <c r="A209" s="66" t="s">
        <v>470</v>
      </c>
      <c r="B209" s="67" t="s">
        <v>285</v>
      </c>
      <c r="C209" s="97" t="s">
        <v>68</v>
      </c>
      <c r="D209" s="67" t="s">
        <v>75</v>
      </c>
      <c r="E209" s="290"/>
      <c r="F209" s="268"/>
      <c r="G209" s="68">
        <v>2580</v>
      </c>
      <c r="H209" s="275"/>
      <c r="I209" s="281"/>
      <c r="J209" s="271"/>
    </row>
    <row r="210" spans="1:10" ht="15.75" customHeight="1">
      <c r="A210" s="66" t="s">
        <v>471</v>
      </c>
      <c r="B210" s="67" t="s">
        <v>87</v>
      </c>
      <c r="C210" s="97" t="s">
        <v>68</v>
      </c>
      <c r="D210" s="67" t="s">
        <v>75</v>
      </c>
      <c r="E210" s="290"/>
      <c r="F210" s="268"/>
      <c r="G210" s="68">
        <v>2580</v>
      </c>
      <c r="H210" s="275"/>
      <c r="I210" s="277"/>
      <c r="J210" s="271"/>
    </row>
    <row r="211" spans="1:10" ht="15.75" customHeight="1">
      <c r="A211" s="66" t="s">
        <v>472</v>
      </c>
      <c r="B211" s="67" t="s">
        <v>68</v>
      </c>
      <c r="C211" s="97" t="s">
        <v>68</v>
      </c>
      <c r="D211" s="67" t="s">
        <v>75</v>
      </c>
      <c r="E211" s="290"/>
      <c r="F211" s="268"/>
      <c r="G211" s="68">
        <v>2580</v>
      </c>
      <c r="H211" s="275"/>
      <c r="I211" s="277"/>
      <c r="J211" s="271"/>
    </row>
    <row r="212" spans="1:10" ht="20.25" customHeight="1">
      <c r="A212" s="66" t="s">
        <v>473</v>
      </c>
      <c r="B212" s="67" t="s">
        <v>72</v>
      </c>
      <c r="C212" s="97" t="s">
        <v>68</v>
      </c>
      <c r="D212" s="67" t="s">
        <v>75</v>
      </c>
      <c r="E212" s="290"/>
      <c r="F212" s="268"/>
      <c r="G212" s="68">
        <v>2580</v>
      </c>
      <c r="H212" s="275"/>
      <c r="I212" s="277"/>
      <c r="J212" s="271"/>
    </row>
    <row r="213" spans="1:10" ht="17.25" customHeight="1">
      <c r="A213" s="66" t="s">
        <v>474</v>
      </c>
      <c r="B213" s="67" t="s">
        <v>91</v>
      </c>
      <c r="C213" s="97" t="s">
        <v>68</v>
      </c>
      <c r="D213" s="67" t="s">
        <v>75</v>
      </c>
      <c r="E213" s="290"/>
      <c r="F213" s="268"/>
      <c r="G213" s="68">
        <v>2580</v>
      </c>
      <c r="H213" s="275"/>
      <c r="I213" s="281"/>
      <c r="J213" s="271"/>
    </row>
    <row r="214" spans="1:10" ht="17.25" customHeight="1">
      <c r="A214" s="66" t="s">
        <v>475</v>
      </c>
      <c r="B214" s="67" t="s">
        <v>190</v>
      </c>
      <c r="C214" s="97" t="s">
        <v>68</v>
      </c>
      <c r="D214" s="67" t="s">
        <v>75</v>
      </c>
      <c r="E214" s="290"/>
      <c r="F214" s="268"/>
      <c r="G214" s="68">
        <v>2580</v>
      </c>
      <c r="H214" s="273"/>
      <c r="I214" s="280"/>
      <c r="J214" s="274"/>
    </row>
    <row r="215" spans="1:10" ht="29.25" customHeight="1">
      <c r="A215" s="66" t="s">
        <v>1359</v>
      </c>
      <c r="B215" s="164" t="s">
        <v>72</v>
      </c>
      <c r="C215" s="180" t="s">
        <v>194</v>
      </c>
      <c r="D215" s="164" t="s">
        <v>75</v>
      </c>
      <c r="E215" s="291"/>
      <c r="F215" s="164"/>
      <c r="G215" s="165">
        <v>2580</v>
      </c>
      <c r="H215" s="162">
        <v>20</v>
      </c>
      <c r="I215" s="169">
        <v>10.8</v>
      </c>
      <c r="J215" s="171">
        <v>0.04</v>
      </c>
    </row>
    <row r="216" spans="1:10" ht="39" customHeight="1">
      <c r="A216" s="66" t="s">
        <v>402</v>
      </c>
      <c r="B216" s="67" t="s">
        <v>163</v>
      </c>
      <c r="C216" s="67" t="s">
        <v>270</v>
      </c>
      <c r="D216" s="67" t="s">
        <v>163</v>
      </c>
      <c r="E216" s="53" t="s">
        <v>403</v>
      </c>
      <c r="F216" s="67"/>
      <c r="G216" s="68">
        <v>580</v>
      </c>
      <c r="H216" s="68">
        <v>50</v>
      </c>
      <c r="I216" s="111">
        <v>11.7</v>
      </c>
      <c r="J216" s="70">
        <v>0.04</v>
      </c>
    </row>
    <row r="217" spans="1:10" ht="45.75" customHeight="1">
      <c r="A217" s="66" t="s">
        <v>404</v>
      </c>
      <c r="B217" s="110" t="s">
        <v>163</v>
      </c>
      <c r="C217" s="67" t="s">
        <v>68</v>
      </c>
      <c r="D217" s="67" t="s">
        <v>163</v>
      </c>
      <c r="E217" s="53" t="s">
        <v>405</v>
      </c>
      <c r="F217" s="67"/>
      <c r="G217" s="68">
        <v>580</v>
      </c>
      <c r="H217" s="68">
        <v>50</v>
      </c>
      <c r="I217" s="111">
        <v>11.7</v>
      </c>
      <c r="J217" s="70">
        <v>0.04</v>
      </c>
    </row>
    <row r="218" spans="1:10" ht="45.75" customHeight="1">
      <c r="A218" s="179" t="s">
        <v>1356</v>
      </c>
      <c r="B218" s="110" t="s">
        <v>163</v>
      </c>
      <c r="C218" s="177" t="s">
        <v>194</v>
      </c>
      <c r="D218" s="110" t="s">
        <v>163</v>
      </c>
      <c r="E218" s="178" t="s">
        <v>1357</v>
      </c>
      <c r="F218" s="164"/>
      <c r="G218" s="165">
        <v>580</v>
      </c>
      <c r="H218" s="165">
        <v>50</v>
      </c>
      <c r="I218" s="166">
        <v>11.7</v>
      </c>
      <c r="J218" s="173">
        <v>0.04</v>
      </c>
    </row>
    <row r="219" spans="1:10" s="17" customFormat="1" ht="52.5" customHeight="1">
      <c r="A219" s="28" t="s">
        <v>406</v>
      </c>
      <c r="B219" s="29" t="s">
        <v>163</v>
      </c>
      <c r="C219" s="29" t="s">
        <v>68</v>
      </c>
      <c r="D219" s="29" t="s">
        <v>163</v>
      </c>
      <c r="E219" s="53" t="s">
        <v>407</v>
      </c>
      <c r="F219" s="29"/>
      <c r="G219" s="30">
        <v>440</v>
      </c>
      <c r="H219" s="30">
        <v>50</v>
      </c>
      <c r="I219" s="44">
        <v>10.65</v>
      </c>
      <c r="J219" s="45">
        <v>3.15E-2</v>
      </c>
    </row>
    <row r="220" spans="1:10" ht="47.25" customHeight="1">
      <c r="A220" s="66" t="s">
        <v>408</v>
      </c>
      <c r="B220" s="67" t="s">
        <v>163</v>
      </c>
      <c r="C220" s="67" t="s">
        <v>270</v>
      </c>
      <c r="D220" s="67" t="s">
        <v>163</v>
      </c>
      <c r="E220" s="53" t="s">
        <v>409</v>
      </c>
      <c r="F220" s="67"/>
      <c r="G220" s="68">
        <v>440</v>
      </c>
      <c r="H220" s="30">
        <v>50</v>
      </c>
      <c r="I220" s="44">
        <v>10.65</v>
      </c>
      <c r="J220" s="45">
        <v>3.15E-2</v>
      </c>
    </row>
    <row r="221" spans="1:10" ht="21.75" customHeight="1">
      <c r="A221" s="100" t="s">
        <v>476</v>
      </c>
      <c r="B221" s="108"/>
      <c r="C221" s="108"/>
      <c r="D221" s="108"/>
      <c r="E221" s="108"/>
      <c r="F221" s="108"/>
      <c r="G221" s="108"/>
      <c r="H221" s="108"/>
      <c r="I221" s="108"/>
      <c r="J221" s="109"/>
    </row>
    <row r="222" spans="1:10">
      <c r="A222" s="66" t="s">
        <v>477</v>
      </c>
      <c r="B222" s="67" t="s">
        <v>83</v>
      </c>
      <c r="C222" s="97" t="s">
        <v>270</v>
      </c>
      <c r="D222" s="67" t="s">
        <v>478</v>
      </c>
      <c r="E222" s="269" t="s">
        <v>479</v>
      </c>
      <c r="F222" s="268"/>
      <c r="G222" s="68">
        <v>3140</v>
      </c>
      <c r="H222" s="272">
        <v>10</v>
      </c>
      <c r="I222" s="278">
        <v>10.4</v>
      </c>
      <c r="J222" s="278">
        <v>0.04</v>
      </c>
    </row>
    <row r="223" spans="1:10">
      <c r="A223" s="66" t="s">
        <v>480</v>
      </c>
      <c r="B223" s="67" t="s">
        <v>165</v>
      </c>
      <c r="C223" s="97" t="s">
        <v>270</v>
      </c>
      <c r="D223" s="67" t="s">
        <v>478</v>
      </c>
      <c r="E223" s="269"/>
      <c r="F223" s="268"/>
      <c r="G223" s="68">
        <v>3140</v>
      </c>
      <c r="H223" s="275"/>
      <c r="I223" s="281"/>
      <c r="J223" s="281"/>
    </row>
    <row r="224" spans="1:10">
      <c r="A224" s="66" t="s">
        <v>481</v>
      </c>
      <c r="B224" s="67" t="s">
        <v>85</v>
      </c>
      <c r="C224" s="97" t="s">
        <v>270</v>
      </c>
      <c r="D224" s="67" t="s">
        <v>478</v>
      </c>
      <c r="E224" s="269"/>
      <c r="F224" s="268"/>
      <c r="G224" s="68">
        <v>3720</v>
      </c>
      <c r="H224" s="275"/>
      <c r="I224" s="275"/>
      <c r="J224" s="281"/>
    </row>
    <row r="225" spans="1:10">
      <c r="A225" s="66" t="s">
        <v>482</v>
      </c>
      <c r="B225" s="67" t="s">
        <v>285</v>
      </c>
      <c r="C225" s="97" t="s">
        <v>270</v>
      </c>
      <c r="D225" s="67" t="s">
        <v>478</v>
      </c>
      <c r="E225" s="269"/>
      <c r="F225" s="268"/>
      <c r="G225" s="68">
        <v>3710</v>
      </c>
      <c r="H225" s="275"/>
      <c r="I225" s="281"/>
      <c r="J225" s="281"/>
    </row>
    <row r="226" spans="1:10">
      <c r="A226" s="66" t="s">
        <v>483</v>
      </c>
      <c r="B226" s="67" t="s">
        <v>87</v>
      </c>
      <c r="C226" s="97" t="s">
        <v>270</v>
      </c>
      <c r="D226" s="67" t="s">
        <v>478</v>
      </c>
      <c r="E226" s="269"/>
      <c r="F226" s="268"/>
      <c r="G226" s="68">
        <v>3800</v>
      </c>
      <c r="H226" s="275"/>
      <c r="I226" s="281"/>
      <c r="J226" s="281"/>
    </row>
    <row r="227" spans="1:10">
      <c r="A227" s="66" t="s">
        <v>484</v>
      </c>
      <c r="B227" s="67" t="s">
        <v>68</v>
      </c>
      <c r="C227" s="97" t="s">
        <v>270</v>
      </c>
      <c r="D227" s="67" t="s">
        <v>478</v>
      </c>
      <c r="E227" s="269"/>
      <c r="F227" s="268"/>
      <c r="G227" s="68">
        <v>3800</v>
      </c>
      <c r="H227" s="275"/>
      <c r="I227" s="281"/>
      <c r="J227" s="281"/>
    </row>
    <row r="228" spans="1:10" ht="21">
      <c r="A228" s="66" t="s">
        <v>485</v>
      </c>
      <c r="B228" s="67" t="s">
        <v>72</v>
      </c>
      <c r="C228" s="97" t="s">
        <v>270</v>
      </c>
      <c r="D228" s="67" t="s">
        <v>478</v>
      </c>
      <c r="E228" s="269"/>
      <c r="F228" s="268"/>
      <c r="G228" s="68">
        <v>4380</v>
      </c>
      <c r="H228" s="275"/>
      <c r="I228" s="281"/>
      <c r="J228" s="281"/>
    </row>
    <row r="229" spans="1:10">
      <c r="A229" s="66" t="s">
        <v>486</v>
      </c>
      <c r="B229" s="67" t="s">
        <v>91</v>
      </c>
      <c r="C229" s="97" t="s">
        <v>270</v>
      </c>
      <c r="D229" s="67" t="s">
        <v>478</v>
      </c>
      <c r="E229" s="269"/>
      <c r="F229" s="268"/>
      <c r="G229" s="68">
        <v>4380</v>
      </c>
      <c r="H229" s="275"/>
      <c r="I229" s="281"/>
      <c r="J229" s="281"/>
    </row>
    <row r="230" spans="1:10">
      <c r="A230" s="66" t="s">
        <v>487</v>
      </c>
      <c r="B230" s="67" t="s">
        <v>488</v>
      </c>
      <c r="C230" s="97" t="s">
        <v>270</v>
      </c>
      <c r="D230" s="67" t="s">
        <v>478</v>
      </c>
      <c r="E230" s="269"/>
      <c r="F230" s="268"/>
      <c r="G230" s="68">
        <v>4380</v>
      </c>
      <c r="H230" s="273"/>
      <c r="I230" s="279"/>
      <c r="J230" s="279"/>
    </row>
    <row r="231" spans="1:10" ht="53.25" customHeight="1">
      <c r="A231" s="66" t="s">
        <v>489</v>
      </c>
      <c r="B231" s="97" t="s">
        <v>270</v>
      </c>
      <c r="C231" s="67" t="s">
        <v>163</v>
      </c>
      <c r="D231" s="67" t="s">
        <v>163</v>
      </c>
      <c r="E231" s="66" t="s">
        <v>490</v>
      </c>
      <c r="F231" s="66"/>
      <c r="G231" s="68">
        <v>880</v>
      </c>
      <c r="H231" s="68">
        <v>35</v>
      </c>
      <c r="I231" s="111">
        <v>13.4</v>
      </c>
      <c r="J231" s="111">
        <f>0.4*0.26*0.4</f>
        <v>4.1600000000000005E-2</v>
      </c>
    </row>
    <row r="232" spans="1:10" ht="21.75" customHeight="1">
      <c r="A232" s="100" t="s">
        <v>491</v>
      </c>
      <c r="B232" s="108"/>
      <c r="C232" s="108"/>
      <c r="D232" s="108"/>
      <c r="E232" s="108"/>
      <c r="F232" s="108"/>
      <c r="G232" s="108"/>
      <c r="H232" s="108"/>
      <c r="I232" s="108"/>
      <c r="J232" s="109"/>
    </row>
    <row r="233" spans="1:10" ht="63" customHeight="1">
      <c r="A233" s="66" t="s">
        <v>492</v>
      </c>
      <c r="B233" s="67" t="s">
        <v>165</v>
      </c>
      <c r="C233" s="97" t="s">
        <v>192</v>
      </c>
      <c r="D233" s="67" t="s">
        <v>69</v>
      </c>
      <c r="E233" s="224" t="s">
        <v>493</v>
      </c>
      <c r="F233" s="66"/>
      <c r="G233" s="68">
        <v>3440</v>
      </c>
      <c r="H233" s="272">
        <v>10</v>
      </c>
      <c r="I233" s="272">
        <v>9.4</v>
      </c>
      <c r="J233" s="272">
        <f>0.55*0.32*0.17</f>
        <v>2.9920000000000006E-2</v>
      </c>
    </row>
    <row r="234" spans="1:10" ht="63" customHeight="1">
      <c r="A234" s="66" t="s">
        <v>494</v>
      </c>
      <c r="B234" s="67" t="s">
        <v>68</v>
      </c>
      <c r="C234" s="97" t="s">
        <v>192</v>
      </c>
      <c r="D234" s="67" t="s">
        <v>69</v>
      </c>
      <c r="E234" s="226"/>
      <c r="F234" s="66"/>
      <c r="G234" s="68">
        <v>3440</v>
      </c>
      <c r="H234" s="273"/>
      <c r="I234" s="273"/>
      <c r="J234" s="273"/>
    </row>
  </sheetData>
  <autoFilter ref="A2:E234" xr:uid="{00000000-0009-0000-0000-000006000000}"/>
  <mergeCells count="192">
    <mergeCell ref="E222:E230"/>
    <mergeCell ref="F222:F230"/>
    <mergeCell ref="H222:H230"/>
    <mergeCell ref="I29:I30"/>
    <mergeCell ref="H38:H45"/>
    <mergeCell ref="I38:I45"/>
    <mergeCell ref="J38:J45"/>
    <mergeCell ref="I24:I25"/>
    <mergeCell ref="J24:J25"/>
    <mergeCell ref="J13:J21"/>
    <mergeCell ref="E205:E215"/>
    <mergeCell ref="H233:H234"/>
    <mergeCell ref="I233:I234"/>
    <mergeCell ref="J233:J234"/>
    <mergeCell ref="E233:E234"/>
    <mergeCell ref="E127:E128"/>
    <mergeCell ref="F127:F128"/>
    <mergeCell ref="H198:H199"/>
    <mergeCell ref="I198:I199"/>
    <mergeCell ref="J129:J137"/>
    <mergeCell ref="F138:F146"/>
    <mergeCell ref="F129:F137"/>
    <mergeCell ref="E129:E137"/>
    <mergeCell ref="E198:E199"/>
    <mergeCell ref="F198:F199"/>
    <mergeCell ref="E185:E190"/>
    <mergeCell ref="F185:F190"/>
    <mergeCell ref="E29:E30"/>
    <mergeCell ref="F29:F30"/>
    <mergeCell ref="F13:F19"/>
    <mergeCell ref="E13:E21"/>
    <mergeCell ref="H13:H21"/>
    <mergeCell ref="E22:E23"/>
    <mergeCell ref="H22:H23"/>
    <mergeCell ref="I222:I230"/>
    <mergeCell ref="B1:E1"/>
    <mergeCell ref="F1:H1"/>
    <mergeCell ref="G3:J3"/>
    <mergeCell ref="E4:E12"/>
    <mergeCell ref="F4:F12"/>
    <mergeCell ref="H4:H12"/>
    <mergeCell ref="I4:I12"/>
    <mergeCell ref="J4:J12"/>
    <mergeCell ref="F66:F74"/>
    <mergeCell ref="E66:E74"/>
    <mergeCell ref="J29:J30"/>
    <mergeCell ref="E31:E37"/>
    <mergeCell ref="F31:F37"/>
    <mergeCell ref="H31:H37"/>
    <mergeCell ref="I31:I37"/>
    <mergeCell ref="H29:H30"/>
    <mergeCell ref="I22:I23"/>
    <mergeCell ref="J22:J23"/>
    <mergeCell ref="F22:F23"/>
    <mergeCell ref="I13:I21"/>
    <mergeCell ref="D26:D27"/>
    <mergeCell ref="E26:E27"/>
    <mergeCell ref="F26:F27"/>
    <mergeCell ref="H61:H62"/>
    <mergeCell ref="I61:I62"/>
    <mergeCell ref="F49:F50"/>
    <mergeCell ref="E38:E45"/>
    <mergeCell ref="F38:F45"/>
    <mergeCell ref="D47:D48"/>
    <mergeCell ref="D49:D50"/>
    <mergeCell ref="E49:E50"/>
    <mergeCell ref="E52:E60"/>
    <mergeCell ref="H52:H60"/>
    <mergeCell ref="I52:I60"/>
    <mergeCell ref="J52:J60"/>
    <mergeCell ref="F52:F60"/>
    <mergeCell ref="D24:D25"/>
    <mergeCell ref="E24:E25"/>
    <mergeCell ref="F24:F25"/>
    <mergeCell ref="H24:H25"/>
    <mergeCell ref="F87:F88"/>
    <mergeCell ref="H90:H91"/>
    <mergeCell ref="E92:E98"/>
    <mergeCell ref="F92:F98"/>
    <mergeCell ref="D85:D86"/>
    <mergeCell ref="E85:E86"/>
    <mergeCell ref="D61:D62"/>
    <mergeCell ref="D87:D88"/>
    <mergeCell ref="J85:J86"/>
    <mergeCell ref="F85:F86"/>
    <mergeCell ref="E63:E64"/>
    <mergeCell ref="H63:H64"/>
    <mergeCell ref="E75:E84"/>
    <mergeCell ref="F75:F84"/>
    <mergeCell ref="H75:H84"/>
    <mergeCell ref="I75:I84"/>
    <mergeCell ref="J75:J84"/>
    <mergeCell ref="I63:I64"/>
    <mergeCell ref="H66:H74"/>
    <mergeCell ref="I66:I74"/>
    <mergeCell ref="A65:J65"/>
    <mergeCell ref="D63:D64"/>
    <mergeCell ref="E90:E91"/>
    <mergeCell ref="F90:F91"/>
    <mergeCell ref="I127:I128"/>
    <mergeCell ref="J127:J128"/>
    <mergeCell ref="J185:J190"/>
    <mergeCell ref="J191:J192"/>
    <mergeCell ref="I108:I109"/>
    <mergeCell ref="H138:H146"/>
    <mergeCell ref="I138:I146"/>
    <mergeCell ref="J138:J146"/>
    <mergeCell ref="D110:D111"/>
    <mergeCell ref="I113:I121"/>
    <mergeCell ref="F108:F109"/>
    <mergeCell ref="D108:D109"/>
    <mergeCell ref="E108:E109"/>
    <mergeCell ref="E110:E111"/>
    <mergeCell ref="F110:F111"/>
    <mergeCell ref="E138:E147"/>
    <mergeCell ref="A171:J171"/>
    <mergeCell ref="H185:H190"/>
    <mergeCell ref="I185:I190"/>
    <mergeCell ref="E191:E192"/>
    <mergeCell ref="F191:F192"/>
    <mergeCell ref="I99:I106"/>
    <mergeCell ref="J90:J91"/>
    <mergeCell ref="H92:H98"/>
    <mergeCell ref="I92:I98"/>
    <mergeCell ref="E99:E106"/>
    <mergeCell ref="F99:F106"/>
    <mergeCell ref="J99:J106"/>
    <mergeCell ref="E172:E179"/>
    <mergeCell ref="E154:E157"/>
    <mergeCell ref="F154:F157"/>
    <mergeCell ref="H154:H157"/>
    <mergeCell ref="I154:I157"/>
    <mergeCell ref="J154:J157"/>
    <mergeCell ref="E163:E166"/>
    <mergeCell ref="F163:F166"/>
    <mergeCell ref="H163:H166"/>
    <mergeCell ref="I163:I166"/>
    <mergeCell ref="J163:J166"/>
    <mergeCell ref="F172:F179"/>
    <mergeCell ref="H108:H109"/>
    <mergeCell ref="H113:H121"/>
    <mergeCell ref="A112:J112"/>
    <mergeCell ref="E113:E121"/>
    <mergeCell ref="F113:F121"/>
    <mergeCell ref="I85:I86"/>
    <mergeCell ref="J222:J230"/>
    <mergeCell ref="F200:F204"/>
    <mergeCell ref="F205:F214"/>
    <mergeCell ref="I205:I214"/>
    <mergeCell ref="J205:J214"/>
    <mergeCell ref="H200:H204"/>
    <mergeCell ref="I200:I204"/>
    <mergeCell ref="J200:J204"/>
    <mergeCell ref="H205:H214"/>
    <mergeCell ref="J92:J98"/>
    <mergeCell ref="I90:I91"/>
    <mergeCell ref="I191:I192"/>
    <mergeCell ref="J198:J199"/>
    <mergeCell ref="H129:H137"/>
    <mergeCell ref="I129:I137"/>
    <mergeCell ref="J108:J109"/>
    <mergeCell ref="H110:H111"/>
    <mergeCell ref="I110:I111"/>
    <mergeCell ref="J110:J111"/>
    <mergeCell ref="H127:H128"/>
    <mergeCell ref="H191:H192"/>
    <mergeCell ref="J113:J121"/>
    <mergeCell ref="H99:H106"/>
    <mergeCell ref="F63:F64"/>
    <mergeCell ref="E200:E204"/>
    <mergeCell ref="J47:J48"/>
    <mergeCell ref="H26:H27"/>
    <mergeCell ref="I26:I27"/>
    <mergeCell ref="J26:J27"/>
    <mergeCell ref="J31:J37"/>
    <mergeCell ref="H47:H48"/>
    <mergeCell ref="I47:I48"/>
    <mergeCell ref="E87:E88"/>
    <mergeCell ref="J61:J62"/>
    <mergeCell ref="H49:H50"/>
    <mergeCell ref="I49:I50"/>
    <mergeCell ref="J49:J50"/>
    <mergeCell ref="H87:H88"/>
    <mergeCell ref="I87:I88"/>
    <mergeCell ref="J87:J88"/>
    <mergeCell ref="J63:J64"/>
    <mergeCell ref="J66:J74"/>
    <mergeCell ref="E47:E48"/>
    <mergeCell ref="F47:F48"/>
    <mergeCell ref="E61:E62"/>
    <mergeCell ref="F61:F62"/>
    <mergeCell ref="H85:H86"/>
  </mergeCells>
  <pageMargins left="0" right="0" top="0" bottom="0.15748031496062992" header="0" footer="0"/>
  <pageSetup paperSize="9" scale="78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1:L211"/>
  <sheetViews>
    <sheetView zoomScale="85" workbookViewId="0">
      <pane ySplit="2" topLeftCell="A3" activePane="bottomLeft" state="frozen"/>
      <selection activeCell="E4" sqref="E4"/>
      <selection pane="bottomLeft" activeCell="H2" sqref="H2"/>
    </sheetView>
  </sheetViews>
  <sheetFormatPr defaultColWidth="11.42578125" defaultRowHeight="15"/>
  <cols>
    <col min="1" max="1" width="21" style="1" customWidth="1"/>
    <col min="2" max="4" width="11.85546875" style="1" customWidth="1"/>
    <col min="5" max="5" width="38" style="1" customWidth="1"/>
    <col min="6" max="6" width="16.28515625" style="1" customWidth="1"/>
    <col min="7" max="7" width="13.85546875" style="1" customWidth="1"/>
    <col min="8" max="8" width="12.7109375" style="1" customWidth="1"/>
    <col min="9" max="9" width="12.42578125" style="1" customWidth="1"/>
    <col min="10" max="10" width="14" style="1" customWidth="1"/>
    <col min="11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2" ht="52.5" customHeight="1">
      <c r="B1" s="264" t="s">
        <v>495</v>
      </c>
      <c r="C1" s="264"/>
      <c r="D1" s="264"/>
      <c r="E1" s="264"/>
      <c r="F1" s="265"/>
      <c r="G1" s="265"/>
      <c r="H1" s="265"/>
      <c r="I1" s="80"/>
      <c r="J1" s="80"/>
    </row>
    <row r="2" spans="1:12" ht="51">
      <c r="A2" s="22" t="s">
        <v>57</v>
      </c>
      <c r="B2" s="22" t="s">
        <v>58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2" ht="22.5" customHeight="1">
      <c r="A3" s="113" t="s">
        <v>496</v>
      </c>
      <c r="B3" s="114"/>
      <c r="C3" s="114"/>
      <c r="D3" s="114"/>
      <c r="E3" s="114"/>
      <c r="F3" s="114"/>
      <c r="G3" s="114"/>
      <c r="H3" s="114"/>
      <c r="I3" s="114"/>
      <c r="J3" s="115"/>
    </row>
    <row r="4" spans="1:12" s="17" customFormat="1" ht="144" customHeight="1">
      <c r="A4" s="28" t="s">
        <v>497</v>
      </c>
      <c r="B4" s="29" t="s">
        <v>498</v>
      </c>
      <c r="C4" s="72" t="s">
        <v>192</v>
      </c>
      <c r="D4" s="29" t="s">
        <v>499</v>
      </c>
      <c r="E4" s="53" t="s">
        <v>500</v>
      </c>
      <c r="F4" s="116"/>
      <c r="G4" s="30">
        <v>8400</v>
      </c>
      <c r="H4" s="30">
        <v>12</v>
      </c>
      <c r="I4" s="44">
        <v>10.7</v>
      </c>
      <c r="J4" s="45">
        <f>0.46*0.36*0.26</f>
        <v>4.3056000000000004E-2</v>
      </c>
      <c r="L4" s="117"/>
    </row>
    <row r="5" spans="1:12" s="17" customFormat="1" ht="73.5" customHeight="1">
      <c r="A5" s="28" t="s">
        <v>501</v>
      </c>
      <c r="B5" s="2" t="s">
        <v>163</v>
      </c>
      <c r="C5" s="29" t="s">
        <v>68</v>
      </c>
      <c r="D5" s="29" t="s">
        <v>163</v>
      </c>
      <c r="E5" s="53" t="s">
        <v>502</v>
      </c>
      <c r="F5" s="116"/>
      <c r="G5" s="30">
        <v>1380</v>
      </c>
      <c r="H5" s="30">
        <v>25</v>
      </c>
      <c r="I5" s="44">
        <v>12.5</v>
      </c>
      <c r="J5" s="45">
        <f>0.43*0.35*0.24</f>
        <v>3.6119999999999999E-2</v>
      </c>
    </row>
    <row r="6" spans="1:12" ht="22.5" customHeight="1">
      <c r="A6" s="113" t="s">
        <v>503</v>
      </c>
      <c r="B6" s="114"/>
      <c r="C6" s="114"/>
      <c r="D6" s="114"/>
      <c r="E6" s="114"/>
      <c r="F6" s="114"/>
      <c r="G6" s="114"/>
      <c r="H6" s="114"/>
      <c r="I6" s="114"/>
      <c r="J6" s="115"/>
    </row>
    <row r="7" spans="1:12" s="17" customFormat="1" ht="54.75" customHeight="1">
      <c r="A7" s="28" t="s">
        <v>504</v>
      </c>
      <c r="B7" s="29" t="s">
        <v>68</v>
      </c>
      <c r="C7" s="72" t="s">
        <v>68</v>
      </c>
      <c r="D7" s="29" t="s">
        <v>69</v>
      </c>
      <c r="E7" s="234" t="s">
        <v>505</v>
      </c>
      <c r="F7" s="220"/>
      <c r="G7" s="30">
        <v>3500</v>
      </c>
      <c r="H7" s="30">
        <v>10</v>
      </c>
      <c r="I7" s="44">
        <v>7.5</v>
      </c>
      <c r="J7" s="45">
        <f>0.35*0.35*0.24</f>
        <v>2.9399999999999996E-2</v>
      </c>
    </row>
    <row r="8" spans="1:12" s="17" customFormat="1" ht="54.75" customHeight="1">
      <c r="A8" s="28" t="s">
        <v>506</v>
      </c>
      <c r="B8" s="29" t="s">
        <v>72</v>
      </c>
      <c r="C8" s="72" t="s">
        <v>68</v>
      </c>
      <c r="D8" s="29" t="s">
        <v>69</v>
      </c>
      <c r="E8" s="234"/>
      <c r="F8" s="220"/>
      <c r="G8" s="30">
        <v>3500</v>
      </c>
      <c r="H8" s="30">
        <v>20</v>
      </c>
      <c r="I8" s="44">
        <v>17</v>
      </c>
      <c r="J8" s="45">
        <v>4.4999999999999998E-2</v>
      </c>
    </row>
    <row r="9" spans="1:12" s="17" customFormat="1" ht="54.75" customHeight="1">
      <c r="A9" s="28" t="s">
        <v>507</v>
      </c>
      <c r="B9" s="29" t="s">
        <v>68</v>
      </c>
      <c r="C9" s="72" t="s">
        <v>192</v>
      </c>
      <c r="D9" s="29" t="s">
        <v>69</v>
      </c>
      <c r="E9" s="234" t="s">
        <v>508</v>
      </c>
      <c r="F9" s="220"/>
      <c r="G9" s="30">
        <v>3500</v>
      </c>
      <c r="H9" s="30">
        <v>10</v>
      </c>
      <c r="I9" s="44">
        <v>7.5</v>
      </c>
      <c r="J9" s="45">
        <f t="shared" ref="J9:J10" si="0">0.35*0.35*0.24</f>
        <v>2.9399999999999996E-2</v>
      </c>
    </row>
    <row r="10" spans="1:12" s="17" customFormat="1" ht="54.75" customHeight="1">
      <c r="A10" s="28" t="s">
        <v>509</v>
      </c>
      <c r="B10" s="29" t="s">
        <v>72</v>
      </c>
      <c r="C10" s="72" t="s">
        <v>192</v>
      </c>
      <c r="D10" s="29" t="s">
        <v>69</v>
      </c>
      <c r="E10" s="234"/>
      <c r="F10" s="220"/>
      <c r="G10" s="30">
        <v>3500</v>
      </c>
      <c r="H10" s="30">
        <v>10</v>
      </c>
      <c r="I10" s="44">
        <v>7.5</v>
      </c>
      <c r="J10" s="45">
        <f t="shared" si="0"/>
        <v>2.9399999999999996E-2</v>
      </c>
    </row>
    <row r="11" spans="1:12" s="17" customFormat="1" ht="45" customHeight="1">
      <c r="A11" s="28" t="s">
        <v>402</v>
      </c>
      <c r="B11" s="58" t="s">
        <v>163</v>
      </c>
      <c r="C11" s="29" t="s">
        <v>270</v>
      </c>
      <c r="D11" s="58" t="s">
        <v>163</v>
      </c>
      <c r="E11" s="53" t="s">
        <v>403</v>
      </c>
      <c r="F11" s="220"/>
      <c r="G11" s="30">
        <v>580</v>
      </c>
      <c r="H11" s="245">
        <v>50</v>
      </c>
      <c r="I11" s="285">
        <v>11.7</v>
      </c>
      <c r="J11" s="247">
        <v>3.9E-2</v>
      </c>
    </row>
    <row r="12" spans="1:12" s="17" customFormat="1" ht="45" customHeight="1">
      <c r="A12" s="28" t="s">
        <v>404</v>
      </c>
      <c r="B12" s="58" t="s">
        <v>163</v>
      </c>
      <c r="C12" s="29" t="s">
        <v>68</v>
      </c>
      <c r="D12" s="58" t="s">
        <v>163</v>
      </c>
      <c r="E12" s="53" t="s">
        <v>405</v>
      </c>
      <c r="F12" s="220"/>
      <c r="G12" s="30">
        <v>580</v>
      </c>
      <c r="H12" s="249"/>
      <c r="I12" s="287"/>
      <c r="J12" s="250"/>
    </row>
    <row r="13" spans="1:12" s="17" customFormat="1" ht="52.5" customHeight="1">
      <c r="A13" s="28" t="s">
        <v>406</v>
      </c>
      <c r="B13" s="29" t="s">
        <v>163</v>
      </c>
      <c r="C13" s="29" t="s">
        <v>68</v>
      </c>
      <c r="D13" s="29" t="s">
        <v>163</v>
      </c>
      <c r="E13" s="53" t="s">
        <v>407</v>
      </c>
      <c r="F13" s="29"/>
      <c r="G13" s="30">
        <v>440</v>
      </c>
      <c r="H13" s="30">
        <v>50</v>
      </c>
      <c r="I13" s="44">
        <v>10.65</v>
      </c>
      <c r="J13" s="45">
        <v>3.15E-2</v>
      </c>
    </row>
    <row r="14" spans="1:12" s="88" customFormat="1" ht="47.25" customHeight="1">
      <c r="A14" s="66" t="s">
        <v>408</v>
      </c>
      <c r="B14" s="67" t="s">
        <v>163</v>
      </c>
      <c r="C14" s="67" t="s">
        <v>270</v>
      </c>
      <c r="D14" s="67" t="s">
        <v>163</v>
      </c>
      <c r="E14" s="53" t="s">
        <v>409</v>
      </c>
      <c r="F14" s="67"/>
      <c r="G14" s="68">
        <v>440</v>
      </c>
      <c r="H14" s="30">
        <v>50</v>
      </c>
      <c r="I14" s="44">
        <v>10.65</v>
      </c>
      <c r="J14" s="45">
        <v>3.15E-2</v>
      </c>
    </row>
    <row r="15" spans="1:12" ht="22.5" customHeight="1">
      <c r="A15" s="113" t="s">
        <v>510</v>
      </c>
      <c r="B15" s="114"/>
      <c r="C15" s="114"/>
      <c r="D15" s="114"/>
      <c r="E15" s="114"/>
      <c r="F15" s="114"/>
      <c r="G15" s="114"/>
      <c r="H15" s="114"/>
      <c r="I15" s="114"/>
      <c r="J15" s="115"/>
    </row>
    <row r="16" spans="1:12" s="17" customFormat="1" ht="16.5" customHeight="1">
      <c r="A16" s="28" t="s">
        <v>511</v>
      </c>
      <c r="B16" s="29" t="s">
        <v>83</v>
      </c>
      <c r="C16" s="72" t="s">
        <v>192</v>
      </c>
      <c r="D16" s="29" t="s">
        <v>69</v>
      </c>
      <c r="E16" s="234" t="s">
        <v>512</v>
      </c>
      <c r="F16" s="238"/>
      <c r="G16" s="30">
        <v>4310</v>
      </c>
      <c r="H16" s="245">
        <v>10</v>
      </c>
      <c r="I16" s="285">
        <v>6.8</v>
      </c>
      <c r="J16" s="221">
        <f>0.4*0.25*0.29</f>
        <v>2.8999999999999998E-2</v>
      </c>
    </row>
    <row r="17" spans="1:10" s="17" customFormat="1" ht="16.5" customHeight="1">
      <c r="A17" s="28" t="s">
        <v>513</v>
      </c>
      <c r="B17" s="29" t="s">
        <v>165</v>
      </c>
      <c r="C17" s="72" t="s">
        <v>192</v>
      </c>
      <c r="D17" s="29" t="s">
        <v>69</v>
      </c>
      <c r="E17" s="234"/>
      <c r="F17" s="239"/>
      <c r="G17" s="30">
        <v>4310</v>
      </c>
      <c r="H17" s="246"/>
      <c r="I17" s="286"/>
      <c r="J17" s="222"/>
    </row>
    <row r="18" spans="1:10" s="17" customFormat="1" ht="16.5" customHeight="1">
      <c r="A18" s="28" t="s">
        <v>514</v>
      </c>
      <c r="B18" s="29" t="s">
        <v>85</v>
      </c>
      <c r="C18" s="72" t="s">
        <v>192</v>
      </c>
      <c r="D18" s="29" t="s">
        <v>69</v>
      </c>
      <c r="E18" s="234"/>
      <c r="F18" s="239"/>
      <c r="G18" s="30">
        <v>5390</v>
      </c>
      <c r="H18" s="246"/>
      <c r="I18" s="286"/>
      <c r="J18" s="222"/>
    </row>
    <row r="19" spans="1:10" s="17" customFormat="1" ht="16.5" customHeight="1">
      <c r="A19" s="28" t="s">
        <v>515</v>
      </c>
      <c r="B19" s="29" t="s">
        <v>285</v>
      </c>
      <c r="C19" s="72" t="s">
        <v>192</v>
      </c>
      <c r="D19" s="29" t="s">
        <v>69</v>
      </c>
      <c r="E19" s="234"/>
      <c r="F19" s="239"/>
      <c r="G19" s="30">
        <v>5390</v>
      </c>
      <c r="H19" s="246"/>
      <c r="I19" s="286"/>
      <c r="J19" s="222"/>
    </row>
    <row r="20" spans="1:10" s="17" customFormat="1" ht="16.5" customHeight="1">
      <c r="A20" s="28" t="s">
        <v>516</v>
      </c>
      <c r="B20" s="29" t="s">
        <v>87</v>
      </c>
      <c r="C20" s="72" t="s">
        <v>192</v>
      </c>
      <c r="D20" s="29" t="s">
        <v>69</v>
      </c>
      <c r="E20" s="234"/>
      <c r="F20" s="239"/>
      <c r="G20" s="30">
        <v>5500</v>
      </c>
      <c r="H20" s="246"/>
      <c r="I20" s="286"/>
      <c r="J20" s="222"/>
    </row>
    <row r="21" spans="1:10" s="17" customFormat="1" ht="16.5" customHeight="1">
      <c r="A21" s="28" t="s">
        <v>517</v>
      </c>
      <c r="B21" s="29" t="s">
        <v>68</v>
      </c>
      <c r="C21" s="72" t="s">
        <v>192</v>
      </c>
      <c r="D21" s="29" t="s">
        <v>69</v>
      </c>
      <c r="E21" s="234"/>
      <c r="F21" s="239"/>
      <c r="G21" s="30">
        <v>5500</v>
      </c>
      <c r="H21" s="246"/>
      <c r="I21" s="286"/>
      <c r="J21" s="222"/>
    </row>
    <row r="22" spans="1:10" s="17" customFormat="1" ht="16.5" customHeight="1">
      <c r="A22" s="28" t="s">
        <v>518</v>
      </c>
      <c r="B22" s="29" t="s">
        <v>72</v>
      </c>
      <c r="C22" s="72" t="s">
        <v>192</v>
      </c>
      <c r="D22" s="29" t="s">
        <v>69</v>
      </c>
      <c r="E22" s="234"/>
      <c r="F22" s="239"/>
      <c r="G22" s="30">
        <v>5650</v>
      </c>
      <c r="H22" s="246"/>
      <c r="I22" s="286"/>
      <c r="J22" s="222"/>
    </row>
    <row r="23" spans="1:10" s="17" customFormat="1" ht="21">
      <c r="A23" s="28" t="s">
        <v>519</v>
      </c>
      <c r="B23" s="29" t="s">
        <v>520</v>
      </c>
      <c r="C23" s="72" t="s">
        <v>192</v>
      </c>
      <c r="D23" s="29" t="s">
        <v>69</v>
      </c>
      <c r="E23" s="234"/>
      <c r="F23" s="240"/>
      <c r="G23" s="30">
        <v>5650</v>
      </c>
      <c r="H23" s="249"/>
      <c r="I23" s="287"/>
      <c r="J23" s="223"/>
    </row>
    <row r="24" spans="1:10" s="17" customFormat="1" ht="25.5" customHeight="1">
      <c r="A24" s="28" t="s">
        <v>521</v>
      </c>
      <c r="B24" s="29" t="s">
        <v>165</v>
      </c>
      <c r="C24" s="72" t="s">
        <v>270</v>
      </c>
      <c r="D24" s="29" t="s">
        <v>69</v>
      </c>
      <c r="E24" s="234" t="s">
        <v>522</v>
      </c>
      <c r="F24" s="238"/>
      <c r="G24" s="30">
        <v>4310</v>
      </c>
      <c r="H24" s="245">
        <v>10</v>
      </c>
      <c r="I24" s="285">
        <v>6.8</v>
      </c>
      <c r="J24" s="221">
        <f>0.4*0.25*0.29</f>
        <v>2.8999999999999998E-2</v>
      </c>
    </row>
    <row r="25" spans="1:10" s="17" customFormat="1" ht="25.5" customHeight="1">
      <c r="A25" s="28" t="s">
        <v>523</v>
      </c>
      <c r="B25" s="29" t="s">
        <v>85</v>
      </c>
      <c r="C25" s="72" t="s">
        <v>270</v>
      </c>
      <c r="D25" s="29" t="s">
        <v>69</v>
      </c>
      <c r="E25" s="234"/>
      <c r="F25" s="239"/>
      <c r="G25" s="30">
        <v>5390</v>
      </c>
      <c r="H25" s="246"/>
      <c r="I25" s="286"/>
      <c r="J25" s="222"/>
    </row>
    <row r="26" spans="1:10" s="17" customFormat="1" ht="25.5" customHeight="1">
      <c r="A26" s="28" t="s">
        <v>524</v>
      </c>
      <c r="B26" s="29" t="s">
        <v>68</v>
      </c>
      <c r="C26" s="72" t="s">
        <v>270</v>
      </c>
      <c r="D26" s="29" t="s">
        <v>69</v>
      </c>
      <c r="E26" s="234"/>
      <c r="F26" s="239"/>
      <c r="G26" s="30">
        <v>5500</v>
      </c>
      <c r="H26" s="246"/>
      <c r="I26" s="286"/>
      <c r="J26" s="222"/>
    </row>
    <row r="27" spans="1:10" s="17" customFormat="1" ht="25.5" customHeight="1">
      <c r="A27" s="28" t="s">
        <v>525</v>
      </c>
      <c r="B27" s="29" t="s">
        <v>72</v>
      </c>
      <c r="C27" s="72" t="s">
        <v>270</v>
      </c>
      <c r="D27" s="29" t="s">
        <v>69</v>
      </c>
      <c r="E27" s="234"/>
      <c r="F27" s="240"/>
      <c r="G27" s="30">
        <v>5650</v>
      </c>
      <c r="H27" s="249"/>
      <c r="I27" s="287"/>
      <c r="J27" s="223"/>
    </row>
    <row r="28" spans="1:10" s="17" customFormat="1" ht="38.25" customHeight="1">
      <c r="A28" s="28" t="s">
        <v>402</v>
      </c>
      <c r="B28" s="58" t="s">
        <v>163</v>
      </c>
      <c r="C28" s="29" t="s">
        <v>270</v>
      </c>
      <c r="D28" s="58" t="s">
        <v>163</v>
      </c>
      <c r="E28" s="53" t="s">
        <v>403</v>
      </c>
      <c r="F28" s="220"/>
      <c r="G28" s="30">
        <v>580</v>
      </c>
      <c r="H28" s="245">
        <v>50</v>
      </c>
      <c r="I28" s="285">
        <v>11.7</v>
      </c>
      <c r="J28" s="221">
        <v>3.9E-2</v>
      </c>
    </row>
    <row r="29" spans="1:10" s="17" customFormat="1" ht="43.5" customHeight="1">
      <c r="A29" s="28" t="s">
        <v>404</v>
      </c>
      <c r="B29" s="58" t="s">
        <v>163</v>
      </c>
      <c r="C29" s="29" t="s">
        <v>68</v>
      </c>
      <c r="D29" s="58" t="s">
        <v>163</v>
      </c>
      <c r="E29" s="53" t="s">
        <v>405</v>
      </c>
      <c r="F29" s="220"/>
      <c r="G29" s="30">
        <v>580</v>
      </c>
      <c r="H29" s="249"/>
      <c r="I29" s="287"/>
      <c r="J29" s="223"/>
    </row>
    <row r="30" spans="1:10" s="17" customFormat="1" ht="52.5" customHeight="1">
      <c r="A30" s="28" t="s">
        <v>406</v>
      </c>
      <c r="B30" s="29" t="s">
        <v>163</v>
      </c>
      <c r="C30" s="29" t="s">
        <v>68</v>
      </c>
      <c r="D30" s="29" t="s">
        <v>163</v>
      </c>
      <c r="E30" s="53" t="s">
        <v>407</v>
      </c>
      <c r="F30" s="29"/>
      <c r="G30" s="30">
        <v>440</v>
      </c>
      <c r="H30" s="30">
        <v>50</v>
      </c>
      <c r="I30" s="44">
        <v>10.65</v>
      </c>
      <c r="J30" s="45">
        <v>3.15E-2</v>
      </c>
    </row>
    <row r="31" spans="1:10" s="88" customFormat="1" ht="47.25" customHeight="1">
      <c r="A31" s="66" t="s">
        <v>408</v>
      </c>
      <c r="B31" s="67" t="s">
        <v>163</v>
      </c>
      <c r="C31" s="67" t="s">
        <v>270</v>
      </c>
      <c r="D31" s="67" t="s">
        <v>163</v>
      </c>
      <c r="E31" s="53" t="s">
        <v>409</v>
      </c>
      <c r="F31" s="67"/>
      <c r="G31" s="68">
        <v>440</v>
      </c>
      <c r="H31" s="30">
        <v>50</v>
      </c>
      <c r="I31" s="44">
        <v>10.65</v>
      </c>
      <c r="J31" s="45">
        <v>3.15E-2</v>
      </c>
    </row>
    <row r="32" spans="1:10" ht="22.5" customHeight="1">
      <c r="A32" s="113" t="s">
        <v>526</v>
      </c>
      <c r="B32" s="114"/>
      <c r="C32" s="114"/>
      <c r="D32" s="114"/>
      <c r="E32" s="114"/>
      <c r="F32" s="114"/>
      <c r="G32" s="114"/>
      <c r="H32" s="114"/>
      <c r="I32" s="114"/>
      <c r="J32" s="115"/>
    </row>
    <row r="33" spans="1:10" s="17" customFormat="1" ht="29.25" customHeight="1">
      <c r="A33" s="28" t="s">
        <v>527</v>
      </c>
      <c r="B33" s="29" t="s">
        <v>165</v>
      </c>
      <c r="C33" s="72" t="s">
        <v>270</v>
      </c>
      <c r="D33" s="29" t="s">
        <v>69</v>
      </c>
      <c r="E33" s="234" t="s">
        <v>528</v>
      </c>
      <c r="F33" s="238"/>
      <c r="G33" s="30">
        <v>5100</v>
      </c>
      <c r="H33" s="245">
        <v>10</v>
      </c>
      <c r="I33" s="285">
        <v>12.2</v>
      </c>
      <c r="J33" s="221">
        <v>3.5000000000000003E-2</v>
      </c>
    </row>
    <row r="34" spans="1:10" s="17" customFormat="1" ht="29.25" customHeight="1">
      <c r="A34" s="28" t="s">
        <v>529</v>
      </c>
      <c r="B34" s="29" t="s">
        <v>285</v>
      </c>
      <c r="C34" s="72" t="s">
        <v>270</v>
      </c>
      <c r="D34" s="29" t="s">
        <v>69</v>
      </c>
      <c r="E34" s="234"/>
      <c r="F34" s="239"/>
      <c r="G34" s="30">
        <v>5100</v>
      </c>
      <c r="H34" s="246"/>
      <c r="I34" s="286"/>
      <c r="J34" s="222"/>
    </row>
    <row r="35" spans="1:10" s="17" customFormat="1" ht="29.25" customHeight="1">
      <c r="A35" s="28" t="s">
        <v>530</v>
      </c>
      <c r="B35" s="29" t="s">
        <v>68</v>
      </c>
      <c r="C35" s="72" t="s">
        <v>270</v>
      </c>
      <c r="D35" s="29" t="s">
        <v>69</v>
      </c>
      <c r="E35" s="234"/>
      <c r="F35" s="239"/>
      <c r="G35" s="30">
        <v>5100</v>
      </c>
      <c r="H35" s="246"/>
      <c r="I35" s="286"/>
      <c r="J35" s="222"/>
    </row>
    <row r="36" spans="1:10" s="17" customFormat="1" ht="29.25" customHeight="1">
      <c r="A36" s="28" t="s">
        <v>531</v>
      </c>
      <c r="B36" s="29" t="s">
        <v>72</v>
      </c>
      <c r="C36" s="72" t="s">
        <v>270</v>
      </c>
      <c r="D36" s="29" t="s">
        <v>69</v>
      </c>
      <c r="E36" s="234"/>
      <c r="F36" s="240"/>
      <c r="G36" s="30">
        <v>5100</v>
      </c>
      <c r="H36" s="249"/>
      <c r="I36" s="287"/>
      <c r="J36" s="223"/>
    </row>
    <row r="37" spans="1:10" s="17" customFormat="1" ht="12.75" customHeight="1">
      <c r="A37" s="28" t="s">
        <v>532</v>
      </c>
      <c r="B37" s="29" t="s">
        <v>83</v>
      </c>
      <c r="C37" s="72" t="s">
        <v>68</v>
      </c>
      <c r="D37" s="29" t="s">
        <v>69</v>
      </c>
      <c r="E37" s="238" t="s">
        <v>533</v>
      </c>
      <c r="F37" s="175"/>
      <c r="G37" s="30">
        <v>5100</v>
      </c>
      <c r="H37" s="245">
        <v>10</v>
      </c>
      <c r="I37" s="285">
        <v>7.5</v>
      </c>
      <c r="J37" s="221">
        <f>0.35*0.35*0.24</f>
        <v>2.9399999999999996E-2</v>
      </c>
    </row>
    <row r="38" spans="1:10" s="17" customFormat="1" ht="12.75" customHeight="1">
      <c r="A38" s="28" t="s">
        <v>534</v>
      </c>
      <c r="B38" s="29" t="s">
        <v>165</v>
      </c>
      <c r="C38" s="72" t="s">
        <v>68</v>
      </c>
      <c r="D38" s="29" t="s">
        <v>69</v>
      </c>
      <c r="E38" s="239"/>
      <c r="F38" s="176"/>
      <c r="G38" s="30">
        <v>5100</v>
      </c>
      <c r="H38" s="246"/>
      <c r="I38" s="286"/>
      <c r="J38" s="222"/>
    </row>
    <row r="39" spans="1:10" s="17" customFormat="1" ht="12.75" customHeight="1">
      <c r="A39" s="28" t="s">
        <v>535</v>
      </c>
      <c r="B39" s="29" t="s">
        <v>85</v>
      </c>
      <c r="C39" s="72" t="s">
        <v>68</v>
      </c>
      <c r="D39" s="29" t="s">
        <v>69</v>
      </c>
      <c r="E39" s="239"/>
      <c r="F39" s="176"/>
      <c r="G39" s="30">
        <v>5100</v>
      </c>
      <c r="H39" s="246"/>
      <c r="I39" s="286"/>
      <c r="J39" s="222"/>
    </row>
    <row r="40" spans="1:10" s="17" customFormat="1" ht="12.75" customHeight="1">
      <c r="A40" s="28" t="s">
        <v>536</v>
      </c>
      <c r="B40" s="29" t="s">
        <v>285</v>
      </c>
      <c r="C40" s="72" t="s">
        <v>68</v>
      </c>
      <c r="D40" s="29" t="s">
        <v>69</v>
      </c>
      <c r="E40" s="239"/>
      <c r="F40" s="239"/>
      <c r="G40" s="30">
        <v>5100</v>
      </c>
      <c r="H40" s="246"/>
      <c r="I40" s="286"/>
      <c r="J40" s="222"/>
    </row>
    <row r="41" spans="1:10" s="17" customFormat="1" ht="12.75" customHeight="1">
      <c r="A41" s="28" t="s">
        <v>537</v>
      </c>
      <c r="B41" s="29" t="s">
        <v>87</v>
      </c>
      <c r="C41" s="72" t="s">
        <v>68</v>
      </c>
      <c r="D41" s="29" t="s">
        <v>69</v>
      </c>
      <c r="E41" s="239"/>
      <c r="F41" s="239"/>
      <c r="G41" s="30">
        <v>5100</v>
      </c>
      <c r="H41" s="246"/>
      <c r="I41" s="286"/>
      <c r="J41" s="222"/>
    </row>
    <row r="42" spans="1:10" s="17" customFormat="1" ht="12.75" customHeight="1">
      <c r="A42" s="28" t="s">
        <v>538</v>
      </c>
      <c r="B42" s="29" t="s">
        <v>68</v>
      </c>
      <c r="C42" s="72" t="s">
        <v>68</v>
      </c>
      <c r="D42" s="29" t="s">
        <v>69</v>
      </c>
      <c r="E42" s="239"/>
      <c r="F42" s="239"/>
      <c r="G42" s="30">
        <v>5100</v>
      </c>
      <c r="H42" s="246"/>
      <c r="I42" s="286"/>
      <c r="J42" s="222"/>
    </row>
    <row r="43" spans="1:10" s="17" customFormat="1" ht="20.25" customHeight="1">
      <c r="A43" s="28" t="s">
        <v>539</v>
      </c>
      <c r="B43" s="29" t="s">
        <v>72</v>
      </c>
      <c r="C43" s="72" t="s">
        <v>68</v>
      </c>
      <c r="D43" s="29" t="s">
        <v>69</v>
      </c>
      <c r="E43" s="239"/>
      <c r="F43" s="239"/>
      <c r="G43" s="30">
        <v>5100</v>
      </c>
      <c r="H43" s="246"/>
      <c r="I43" s="286"/>
      <c r="J43" s="222"/>
    </row>
    <row r="44" spans="1:10" s="17" customFormat="1" ht="21">
      <c r="A44" s="28" t="s">
        <v>540</v>
      </c>
      <c r="B44" s="29" t="s">
        <v>520</v>
      </c>
      <c r="C44" s="72" t="s">
        <v>68</v>
      </c>
      <c r="D44" s="29" t="s">
        <v>69</v>
      </c>
      <c r="E44" s="239"/>
      <c r="F44" s="239"/>
      <c r="G44" s="30">
        <v>5100</v>
      </c>
      <c r="H44" s="246"/>
      <c r="I44" s="286"/>
      <c r="J44" s="222"/>
    </row>
    <row r="45" spans="1:10" s="17" customFormat="1">
      <c r="A45" s="28" t="s">
        <v>1360</v>
      </c>
      <c r="B45" s="174" t="s">
        <v>85</v>
      </c>
      <c r="C45" s="72" t="s">
        <v>192</v>
      </c>
      <c r="D45" s="174" t="s">
        <v>69</v>
      </c>
      <c r="E45" s="239"/>
      <c r="F45" s="239"/>
      <c r="G45" s="30">
        <v>5100</v>
      </c>
      <c r="H45" s="246"/>
      <c r="I45" s="286"/>
      <c r="J45" s="222"/>
    </row>
    <row r="46" spans="1:10" s="17" customFormat="1">
      <c r="A46" s="28" t="s">
        <v>1361</v>
      </c>
      <c r="B46" s="174" t="s">
        <v>83</v>
      </c>
      <c r="C46" s="72" t="s">
        <v>192</v>
      </c>
      <c r="D46" s="174" t="s">
        <v>69</v>
      </c>
      <c r="E46" s="239"/>
      <c r="F46" s="239"/>
      <c r="G46" s="30">
        <v>5100</v>
      </c>
      <c r="H46" s="246"/>
      <c r="I46" s="286"/>
      <c r="J46" s="222"/>
    </row>
    <row r="47" spans="1:10" s="17" customFormat="1">
      <c r="A47" s="28" t="s">
        <v>1362</v>
      </c>
      <c r="B47" s="174" t="s">
        <v>68</v>
      </c>
      <c r="C47" s="72" t="s">
        <v>192</v>
      </c>
      <c r="D47" s="174" t="s">
        <v>69</v>
      </c>
      <c r="E47" s="239"/>
      <c r="F47" s="239"/>
      <c r="G47" s="30">
        <v>5100</v>
      </c>
      <c r="H47" s="246"/>
      <c r="I47" s="286"/>
      <c r="J47" s="222"/>
    </row>
    <row r="48" spans="1:10" s="17" customFormat="1" ht="21">
      <c r="A48" s="28" t="s">
        <v>1363</v>
      </c>
      <c r="B48" s="174" t="s">
        <v>72</v>
      </c>
      <c r="C48" s="72" t="s">
        <v>192</v>
      </c>
      <c r="D48" s="174" t="s">
        <v>69</v>
      </c>
      <c r="E48" s="239"/>
      <c r="F48" s="239"/>
      <c r="G48" s="30">
        <v>5100</v>
      </c>
      <c r="H48" s="246"/>
      <c r="I48" s="286"/>
      <c r="J48" s="222"/>
    </row>
    <row r="49" spans="1:10" s="17" customFormat="1">
      <c r="A49" s="28" t="s">
        <v>1364</v>
      </c>
      <c r="B49" s="174" t="s">
        <v>165</v>
      </c>
      <c r="C49" s="72" t="s">
        <v>192</v>
      </c>
      <c r="D49" s="174" t="s">
        <v>69</v>
      </c>
      <c r="E49" s="240"/>
      <c r="F49" s="240"/>
      <c r="G49" s="30">
        <v>5100</v>
      </c>
      <c r="H49" s="249"/>
      <c r="I49" s="287"/>
      <c r="J49" s="223"/>
    </row>
    <row r="50" spans="1:10" s="17" customFormat="1" ht="45.75" customHeight="1">
      <c r="A50" s="28" t="s">
        <v>402</v>
      </c>
      <c r="B50" s="58" t="s">
        <v>163</v>
      </c>
      <c r="C50" s="29" t="s">
        <v>270</v>
      </c>
      <c r="D50" s="58" t="s">
        <v>163</v>
      </c>
      <c r="E50" s="53" t="s">
        <v>403</v>
      </c>
      <c r="F50" s="220"/>
      <c r="G50" s="30">
        <v>580</v>
      </c>
      <c r="H50" s="245">
        <v>50</v>
      </c>
      <c r="I50" s="285">
        <v>11.7</v>
      </c>
      <c r="J50" s="221">
        <v>3.9E-2</v>
      </c>
    </row>
    <row r="51" spans="1:10" s="17" customFormat="1" ht="45.75" customHeight="1">
      <c r="A51" s="28" t="s">
        <v>404</v>
      </c>
      <c r="B51" s="58" t="s">
        <v>163</v>
      </c>
      <c r="C51" s="29" t="s">
        <v>68</v>
      </c>
      <c r="D51" s="58" t="s">
        <v>163</v>
      </c>
      <c r="E51" s="53" t="s">
        <v>405</v>
      </c>
      <c r="F51" s="220"/>
      <c r="G51" s="30">
        <v>580</v>
      </c>
      <c r="H51" s="249"/>
      <c r="I51" s="287"/>
      <c r="J51" s="223"/>
    </row>
    <row r="52" spans="1:10" s="17" customFormat="1" ht="52.5" customHeight="1">
      <c r="A52" s="28" t="s">
        <v>406</v>
      </c>
      <c r="B52" s="29" t="s">
        <v>163</v>
      </c>
      <c r="C52" s="29" t="s">
        <v>68</v>
      </c>
      <c r="D52" s="29" t="s">
        <v>163</v>
      </c>
      <c r="E52" s="53" t="s">
        <v>407</v>
      </c>
      <c r="F52" s="29"/>
      <c r="G52" s="30">
        <v>440</v>
      </c>
      <c r="H52" s="30">
        <v>50</v>
      </c>
      <c r="I52" s="44">
        <v>10.65</v>
      </c>
      <c r="J52" s="45">
        <v>3.15E-2</v>
      </c>
    </row>
    <row r="53" spans="1:10" s="88" customFormat="1" ht="47.25" customHeight="1">
      <c r="A53" s="66" t="s">
        <v>408</v>
      </c>
      <c r="B53" s="67" t="s">
        <v>163</v>
      </c>
      <c r="C53" s="67" t="s">
        <v>270</v>
      </c>
      <c r="D53" s="67" t="s">
        <v>163</v>
      </c>
      <c r="E53" s="53" t="s">
        <v>409</v>
      </c>
      <c r="F53" s="67"/>
      <c r="G53" s="68">
        <v>440</v>
      </c>
      <c r="H53" s="30">
        <v>50</v>
      </c>
      <c r="I53" s="44">
        <v>10.65</v>
      </c>
      <c r="J53" s="45">
        <v>3.15E-2</v>
      </c>
    </row>
    <row r="54" spans="1:10" ht="22.5" customHeight="1">
      <c r="A54" s="113" t="s">
        <v>541</v>
      </c>
      <c r="B54" s="114"/>
      <c r="C54" s="114"/>
      <c r="D54" s="114"/>
      <c r="E54" s="114"/>
      <c r="F54" s="114"/>
      <c r="G54" s="114"/>
      <c r="H54" s="114"/>
      <c r="I54" s="114"/>
      <c r="J54" s="115"/>
    </row>
    <row r="55" spans="1:10" s="17" customFormat="1" ht="39" customHeight="1">
      <c r="A55" s="28" t="s">
        <v>542</v>
      </c>
      <c r="B55" s="29" t="s">
        <v>85</v>
      </c>
      <c r="C55" s="72" t="s">
        <v>192</v>
      </c>
      <c r="D55" s="29" t="s">
        <v>75</v>
      </c>
      <c r="E55" s="234" t="s">
        <v>543</v>
      </c>
      <c r="F55" s="220"/>
      <c r="G55" s="30">
        <v>5880</v>
      </c>
      <c r="H55" s="245">
        <v>10</v>
      </c>
      <c r="I55" s="285">
        <v>7.5</v>
      </c>
      <c r="J55" s="221">
        <f>0.35*0.35*0.24</f>
        <v>2.9399999999999996E-2</v>
      </c>
    </row>
    <row r="56" spans="1:10" s="17" customFormat="1" ht="39" customHeight="1">
      <c r="A56" s="28" t="s">
        <v>544</v>
      </c>
      <c r="B56" s="29" t="s">
        <v>68</v>
      </c>
      <c r="C56" s="72" t="s">
        <v>192</v>
      </c>
      <c r="D56" s="29" t="s">
        <v>75</v>
      </c>
      <c r="E56" s="234"/>
      <c r="F56" s="220"/>
      <c r="G56" s="30">
        <v>6010</v>
      </c>
      <c r="H56" s="246"/>
      <c r="I56" s="286"/>
      <c r="J56" s="222"/>
    </row>
    <row r="57" spans="1:10" s="17" customFormat="1" ht="39" customHeight="1">
      <c r="A57" s="28" t="s">
        <v>545</v>
      </c>
      <c r="B57" s="29" t="s">
        <v>72</v>
      </c>
      <c r="C57" s="72" t="s">
        <v>192</v>
      </c>
      <c r="D57" s="29" t="s">
        <v>75</v>
      </c>
      <c r="E57" s="234"/>
      <c r="F57" s="220"/>
      <c r="G57" s="30">
        <v>6010</v>
      </c>
      <c r="H57" s="249"/>
      <c r="I57" s="287"/>
      <c r="J57" s="223"/>
    </row>
    <row r="58" spans="1:10" s="17" customFormat="1" ht="108.75" customHeight="1">
      <c r="A58" s="28" t="s">
        <v>546</v>
      </c>
      <c r="B58" s="29" t="s">
        <v>285</v>
      </c>
      <c r="C58" s="72" t="s">
        <v>192</v>
      </c>
      <c r="D58" s="29" t="s">
        <v>547</v>
      </c>
      <c r="E58" s="53" t="s">
        <v>548</v>
      </c>
      <c r="F58" s="116"/>
      <c r="G58" s="30">
        <v>8050</v>
      </c>
      <c r="H58" s="30">
        <v>10</v>
      </c>
      <c r="I58" s="44">
        <v>7.5</v>
      </c>
      <c r="J58" s="48">
        <v>3.5000000000000003E-2</v>
      </c>
    </row>
    <row r="59" spans="1:10" s="17" customFormat="1" ht="42" customHeight="1">
      <c r="A59" s="28" t="s">
        <v>402</v>
      </c>
      <c r="B59" s="58" t="s">
        <v>163</v>
      </c>
      <c r="C59" s="29" t="s">
        <v>270</v>
      </c>
      <c r="D59" s="58" t="s">
        <v>163</v>
      </c>
      <c r="E59" s="53" t="s">
        <v>403</v>
      </c>
      <c r="F59" s="220"/>
      <c r="G59" s="30">
        <v>580</v>
      </c>
      <c r="H59" s="245">
        <v>50</v>
      </c>
      <c r="I59" s="285">
        <v>11.7</v>
      </c>
      <c r="J59" s="221">
        <v>3.9E-2</v>
      </c>
    </row>
    <row r="60" spans="1:10" s="17" customFormat="1" ht="42" customHeight="1">
      <c r="A60" s="28" t="s">
        <v>404</v>
      </c>
      <c r="B60" s="58" t="s">
        <v>163</v>
      </c>
      <c r="C60" s="29" t="s">
        <v>68</v>
      </c>
      <c r="D60" s="58" t="s">
        <v>163</v>
      </c>
      <c r="E60" s="53" t="s">
        <v>405</v>
      </c>
      <c r="F60" s="220"/>
      <c r="G60" s="30">
        <v>580</v>
      </c>
      <c r="H60" s="249"/>
      <c r="I60" s="287"/>
      <c r="J60" s="223"/>
    </row>
    <row r="61" spans="1:10" s="17" customFormat="1" ht="52.5" customHeight="1">
      <c r="A61" s="28" t="s">
        <v>406</v>
      </c>
      <c r="B61" s="29" t="s">
        <v>163</v>
      </c>
      <c r="C61" s="29" t="s">
        <v>68</v>
      </c>
      <c r="D61" s="29" t="s">
        <v>163</v>
      </c>
      <c r="E61" s="53" t="s">
        <v>407</v>
      </c>
      <c r="F61" s="29"/>
      <c r="G61" s="30">
        <v>440</v>
      </c>
      <c r="H61" s="30">
        <v>50</v>
      </c>
      <c r="I61" s="44">
        <v>10.65</v>
      </c>
      <c r="J61" s="45">
        <v>3.15E-2</v>
      </c>
    </row>
    <row r="62" spans="1:10" s="88" customFormat="1" ht="47.25" customHeight="1">
      <c r="A62" s="66" t="s">
        <v>408</v>
      </c>
      <c r="B62" s="67" t="s">
        <v>163</v>
      </c>
      <c r="C62" s="67" t="s">
        <v>270</v>
      </c>
      <c r="D62" s="67" t="s">
        <v>163</v>
      </c>
      <c r="E62" s="53" t="s">
        <v>409</v>
      </c>
      <c r="F62" s="67"/>
      <c r="G62" s="68">
        <v>440</v>
      </c>
      <c r="H62" s="30">
        <v>50</v>
      </c>
      <c r="I62" s="44">
        <v>10.65</v>
      </c>
      <c r="J62" s="45">
        <v>3.15E-2</v>
      </c>
    </row>
    <row r="63" spans="1:10" ht="22.5" customHeight="1">
      <c r="A63" s="113" t="s">
        <v>549</v>
      </c>
      <c r="B63" s="114"/>
      <c r="C63" s="114"/>
      <c r="D63" s="114"/>
      <c r="E63" s="114"/>
      <c r="F63" s="114"/>
      <c r="G63" s="114"/>
      <c r="H63" s="114"/>
      <c r="I63" s="114"/>
      <c r="J63" s="115"/>
    </row>
    <row r="64" spans="1:10" s="17" customFormat="1" ht="28.5" customHeight="1">
      <c r="A64" s="28" t="s">
        <v>550</v>
      </c>
      <c r="B64" s="29" t="s">
        <v>165</v>
      </c>
      <c r="C64" s="72" t="s">
        <v>68</v>
      </c>
      <c r="D64" s="29" t="s">
        <v>75</v>
      </c>
      <c r="E64" s="238" t="s">
        <v>551</v>
      </c>
      <c r="F64" s="238"/>
      <c r="G64" s="30">
        <v>5470</v>
      </c>
      <c r="H64" s="245">
        <v>10</v>
      </c>
      <c r="I64" s="285">
        <v>12.2</v>
      </c>
      <c r="J64" s="221">
        <v>3.5000000000000003E-2</v>
      </c>
    </row>
    <row r="65" spans="1:10" s="17" customFormat="1" ht="28.5" customHeight="1">
      <c r="A65" s="28" t="s">
        <v>552</v>
      </c>
      <c r="B65" s="29" t="s">
        <v>85</v>
      </c>
      <c r="C65" s="72" t="s">
        <v>68</v>
      </c>
      <c r="D65" s="29" t="s">
        <v>75</v>
      </c>
      <c r="E65" s="239"/>
      <c r="F65" s="239"/>
      <c r="G65" s="30">
        <v>5470</v>
      </c>
      <c r="H65" s="246"/>
      <c r="I65" s="286"/>
      <c r="J65" s="222"/>
    </row>
    <row r="66" spans="1:10" s="17" customFormat="1" ht="28.5" customHeight="1">
      <c r="A66" s="28" t="s">
        <v>553</v>
      </c>
      <c r="B66" s="29" t="s">
        <v>285</v>
      </c>
      <c r="C66" s="72" t="s">
        <v>68</v>
      </c>
      <c r="D66" s="29" t="s">
        <v>75</v>
      </c>
      <c r="E66" s="239"/>
      <c r="F66" s="239"/>
      <c r="G66" s="30">
        <v>5470</v>
      </c>
      <c r="H66" s="246"/>
      <c r="I66" s="286"/>
      <c r="J66" s="222"/>
    </row>
    <row r="67" spans="1:10" s="17" customFormat="1" ht="28.5" customHeight="1">
      <c r="A67" s="28" t="s">
        <v>554</v>
      </c>
      <c r="B67" s="29" t="s">
        <v>68</v>
      </c>
      <c r="C67" s="72" t="s">
        <v>68</v>
      </c>
      <c r="D67" s="29" t="s">
        <v>75</v>
      </c>
      <c r="E67" s="239"/>
      <c r="F67" s="239"/>
      <c r="G67" s="30">
        <v>5470</v>
      </c>
      <c r="H67" s="246"/>
      <c r="I67" s="286"/>
      <c r="J67" s="222"/>
    </row>
    <row r="68" spans="1:10" s="17" customFormat="1" ht="28.5" customHeight="1">
      <c r="A68" s="28" t="s">
        <v>555</v>
      </c>
      <c r="B68" s="29" t="s">
        <v>72</v>
      </c>
      <c r="C68" s="72" t="s">
        <v>68</v>
      </c>
      <c r="D68" s="29" t="s">
        <v>75</v>
      </c>
      <c r="E68" s="239"/>
      <c r="F68" s="239"/>
      <c r="G68" s="30">
        <v>5470</v>
      </c>
      <c r="H68" s="246"/>
      <c r="I68" s="286"/>
      <c r="J68" s="222"/>
    </row>
    <row r="69" spans="1:10" s="17" customFormat="1" ht="28.5" customHeight="1">
      <c r="A69" s="28" t="s">
        <v>1365</v>
      </c>
      <c r="B69" s="174" t="s">
        <v>68</v>
      </c>
      <c r="C69" s="72" t="s">
        <v>192</v>
      </c>
      <c r="D69" s="174" t="s">
        <v>75</v>
      </c>
      <c r="E69" s="239"/>
      <c r="F69" s="239"/>
      <c r="G69" s="30">
        <v>5470</v>
      </c>
      <c r="H69" s="246"/>
      <c r="I69" s="286"/>
      <c r="J69" s="222"/>
    </row>
    <row r="70" spans="1:10" s="17" customFormat="1" ht="28.5" customHeight="1">
      <c r="A70" s="28" t="s">
        <v>1366</v>
      </c>
      <c r="B70" s="174" t="s">
        <v>72</v>
      </c>
      <c r="C70" s="72" t="s">
        <v>192</v>
      </c>
      <c r="D70" s="174" t="s">
        <v>75</v>
      </c>
      <c r="E70" s="239"/>
      <c r="F70" s="239"/>
      <c r="G70" s="30">
        <v>5470</v>
      </c>
      <c r="H70" s="246"/>
      <c r="I70" s="286"/>
      <c r="J70" s="222"/>
    </row>
    <row r="71" spans="1:10" s="17" customFormat="1" ht="28.5" customHeight="1">
      <c r="A71" s="28" t="s">
        <v>1367</v>
      </c>
      <c r="B71" s="174" t="s">
        <v>165</v>
      </c>
      <c r="C71" s="72" t="s">
        <v>192</v>
      </c>
      <c r="D71" s="174" t="s">
        <v>75</v>
      </c>
      <c r="E71" s="240"/>
      <c r="F71" s="240"/>
      <c r="G71" s="30">
        <v>5470</v>
      </c>
      <c r="H71" s="249"/>
      <c r="I71" s="287"/>
      <c r="J71" s="223"/>
    </row>
    <row r="72" spans="1:10" s="17" customFormat="1" ht="39" customHeight="1">
      <c r="A72" s="28" t="s">
        <v>402</v>
      </c>
      <c r="B72" s="58" t="s">
        <v>163</v>
      </c>
      <c r="C72" s="29" t="s">
        <v>270</v>
      </c>
      <c r="D72" s="58" t="s">
        <v>163</v>
      </c>
      <c r="E72" s="53" t="s">
        <v>403</v>
      </c>
      <c r="F72" s="220"/>
      <c r="G72" s="30">
        <v>580</v>
      </c>
      <c r="H72" s="245">
        <v>50</v>
      </c>
      <c r="I72" s="285">
        <v>11.7</v>
      </c>
      <c r="J72" s="221">
        <v>3.9E-2</v>
      </c>
    </row>
    <row r="73" spans="1:10" s="17" customFormat="1" ht="39" customHeight="1">
      <c r="A73" s="28" t="s">
        <v>404</v>
      </c>
      <c r="B73" s="58" t="s">
        <v>163</v>
      </c>
      <c r="C73" s="29" t="s">
        <v>68</v>
      </c>
      <c r="D73" s="58" t="s">
        <v>163</v>
      </c>
      <c r="E73" s="53" t="s">
        <v>405</v>
      </c>
      <c r="F73" s="220"/>
      <c r="G73" s="30">
        <v>580</v>
      </c>
      <c r="H73" s="249"/>
      <c r="I73" s="287"/>
      <c r="J73" s="223"/>
    </row>
    <row r="74" spans="1:10" s="17" customFormat="1" ht="52.5" customHeight="1">
      <c r="A74" s="28" t="s">
        <v>406</v>
      </c>
      <c r="B74" s="29" t="s">
        <v>163</v>
      </c>
      <c r="C74" s="29" t="s">
        <v>68</v>
      </c>
      <c r="D74" s="29" t="s">
        <v>163</v>
      </c>
      <c r="E74" s="53" t="s">
        <v>407</v>
      </c>
      <c r="F74" s="29"/>
      <c r="G74" s="30">
        <v>440</v>
      </c>
      <c r="H74" s="30">
        <v>50</v>
      </c>
      <c r="I74" s="44">
        <v>10.65</v>
      </c>
      <c r="J74" s="45">
        <v>3.15E-2</v>
      </c>
    </row>
    <row r="75" spans="1:10" s="88" customFormat="1" ht="47.25" customHeight="1">
      <c r="A75" s="66" t="s">
        <v>408</v>
      </c>
      <c r="B75" s="67" t="s">
        <v>163</v>
      </c>
      <c r="C75" s="67" t="s">
        <v>270</v>
      </c>
      <c r="D75" s="67" t="s">
        <v>163</v>
      </c>
      <c r="E75" s="53" t="s">
        <v>409</v>
      </c>
      <c r="F75" s="67"/>
      <c r="G75" s="68">
        <v>440</v>
      </c>
      <c r="H75" s="30">
        <v>50</v>
      </c>
      <c r="I75" s="44">
        <v>10.65</v>
      </c>
      <c r="J75" s="45">
        <v>3.15E-2</v>
      </c>
    </row>
    <row r="76" spans="1:10" ht="22.5" customHeight="1">
      <c r="A76" s="113" t="s">
        <v>556</v>
      </c>
      <c r="B76" s="114"/>
      <c r="C76" s="114"/>
      <c r="D76" s="114"/>
      <c r="E76" s="114"/>
      <c r="F76" s="114"/>
      <c r="G76" s="114"/>
      <c r="H76" s="114"/>
      <c r="I76" s="114"/>
      <c r="J76" s="115"/>
    </row>
    <row r="77" spans="1:10" s="17" customFormat="1" ht="34.5" customHeight="1">
      <c r="A77" s="28" t="s">
        <v>557</v>
      </c>
      <c r="B77" s="29" t="s">
        <v>165</v>
      </c>
      <c r="C77" s="72" t="s">
        <v>192</v>
      </c>
      <c r="D77" s="29" t="s">
        <v>69</v>
      </c>
      <c r="E77" s="234" t="s">
        <v>558</v>
      </c>
      <c r="F77" s="118"/>
      <c r="G77" s="30">
        <v>7700</v>
      </c>
      <c r="H77" s="245">
        <v>5</v>
      </c>
      <c r="I77" s="285">
        <v>9.1</v>
      </c>
      <c r="J77" s="221">
        <f>0.35*0.24*0.36</f>
        <v>3.0239999999999996E-2</v>
      </c>
    </row>
    <row r="78" spans="1:10" s="17" customFormat="1" ht="34.5" customHeight="1">
      <c r="A78" s="28" t="s">
        <v>559</v>
      </c>
      <c r="B78" s="29" t="s">
        <v>85</v>
      </c>
      <c r="C78" s="72" t="s">
        <v>192</v>
      </c>
      <c r="D78" s="29" t="s">
        <v>69</v>
      </c>
      <c r="E78" s="234"/>
      <c r="F78" s="119"/>
      <c r="G78" s="30">
        <v>7700</v>
      </c>
      <c r="H78" s="246"/>
      <c r="I78" s="286"/>
      <c r="J78" s="222"/>
    </row>
    <row r="79" spans="1:10" s="17" customFormat="1" ht="34.5" customHeight="1">
      <c r="A79" s="28" t="s">
        <v>560</v>
      </c>
      <c r="B79" s="29" t="s">
        <v>68</v>
      </c>
      <c r="C79" s="72" t="s">
        <v>192</v>
      </c>
      <c r="D79" s="29" t="s">
        <v>69</v>
      </c>
      <c r="E79" s="234"/>
      <c r="F79" s="119"/>
      <c r="G79" s="30">
        <v>7700</v>
      </c>
      <c r="H79" s="246"/>
      <c r="I79" s="286"/>
      <c r="J79" s="222"/>
    </row>
    <row r="80" spans="1:10" s="17" customFormat="1" ht="34.5" customHeight="1">
      <c r="A80" s="28" t="s">
        <v>561</v>
      </c>
      <c r="B80" s="29" t="s">
        <v>72</v>
      </c>
      <c r="C80" s="72" t="s">
        <v>192</v>
      </c>
      <c r="D80" s="29" t="s">
        <v>69</v>
      </c>
      <c r="E80" s="234"/>
      <c r="F80" s="119"/>
      <c r="G80" s="30">
        <v>7700</v>
      </c>
      <c r="H80" s="249"/>
      <c r="I80" s="287"/>
      <c r="J80" s="223"/>
    </row>
    <row r="81" spans="1:10" s="17" customFormat="1" ht="37.5" customHeight="1">
      <c r="A81" s="28" t="s">
        <v>562</v>
      </c>
      <c r="B81" s="58" t="s">
        <v>163</v>
      </c>
      <c r="C81" s="29" t="s">
        <v>270</v>
      </c>
      <c r="D81" s="58" t="s">
        <v>163</v>
      </c>
      <c r="E81" s="53" t="s">
        <v>563</v>
      </c>
      <c r="F81" s="220"/>
      <c r="G81" s="30">
        <v>590</v>
      </c>
      <c r="H81" s="245">
        <v>50</v>
      </c>
      <c r="I81" s="285">
        <v>11.7</v>
      </c>
      <c r="J81" s="221">
        <v>3.9E-2</v>
      </c>
    </row>
    <row r="82" spans="1:10" s="17" customFormat="1" ht="37.5" customHeight="1">
      <c r="A82" s="28" t="s">
        <v>564</v>
      </c>
      <c r="B82" s="58" t="s">
        <v>163</v>
      </c>
      <c r="C82" s="29" t="s">
        <v>68</v>
      </c>
      <c r="D82" s="58" t="s">
        <v>163</v>
      </c>
      <c r="E82" s="53" t="s">
        <v>565</v>
      </c>
      <c r="F82" s="220"/>
      <c r="G82" s="30">
        <v>590</v>
      </c>
      <c r="H82" s="249"/>
      <c r="I82" s="287"/>
      <c r="J82" s="223"/>
    </row>
    <row r="83" spans="1:10" s="17" customFormat="1" ht="51" customHeight="1">
      <c r="A83" s="28" t="s">
        <v>566</v>
      </c>
      <c r="B83" s="29" t="s">
        <v>83</v>
      </c>
      <c r="C83" s="29" t="s">
        <v>192</v>
      </c>
      <c r="D83" s="29" t="s">
        <v>69</v>
      </c>
      <c r="E83" s="234" t="s">
        <v>567</v>
      </c>
      <c r="F83" s="220"/>
      <c r="G83" s="30">
        <v>5940</v>
      </c>
      <c r="H83" s="245">
        <v>6</v>
      </c>
      <c r="I83" s="245">
        <v>11.5</v>
      </c>
      <c r="J83" s="221">
        <v>6.8000000000000005E-2</v>
      </c>
    </row>
    <row r="84" spans="1:10" s="17" customFormat="1" ht="51" customHeight="1">
      <c r="A84" s="28" t="s">
        <v>568</v>
      </c>
      <c r="B84" s="29" t="s">
        <v>285</v>
      </c>
      <c r="C84" s="29" t="s">
        <v>192</v>
      </c>
      <c r="D84" s="29" t="s">
        <v>69</v>
      </c>
      <c r="E84" s="234"/>
      <c r="F84" s="220"/>
      <c r="G84" s="30">
        <v>9800</v>
      </c>
      <c r="H84" s="246"/>
      <c r="I84" s="246"/>
      <c r="J84" s="222"/>
    </row>
    <row r="85" spans="1:10" s="17" customFormat="1" ht="51" customHeight="1">
      <c r="A85" s="28" t="s">
        <v>569</v>
      </c>
      <c r="B85" s="29" t="s">
        <v>85</v>
      </c>
      <c r="C85" s="29" t="s">
        <v>192</v>
      </c>
      <c r="D85" s="29" t="s">
        <v>69</v>
      </c>
      <c r="E85" s="234"/>
      <c r="F85" s="220"/>
      <c r="G85" s="30">
        <v>5500</v>
      </c>
      <c r="H85" s="246"/>
      <c r="I85" s="246"/>
      <c r="J85" s="222"/>
    </row>
    <row r="86" spans="1:10" s="17" customFormat="1" ht="51" customHeight="1">
      <c r="A86" s="28" t="s">
        <v>570</v>
      </c>
      <c r="B86" s="29" t="s">
        <v>68</v>
      </c>
      <c r="C86" s="29" t="s">
        <v>192</v>
      </c>
      <c r="D86" s="29" t="s">
        <v>69</v>
      </c>
      <c r="E86" s="234"/>
      <c r="F86" s="220"/>
      <c r="G86" s="30">
        <v>7430</v>
      </c>
      <c r="H86" s="249"/>
      <c r="I86" s="249"/>
      <c r="J86" s="223"/>
    </row>
    <row r="87" spans="1:10" s="17" customFormat="1" ht="54" customHeight="1">
      <c r="A87" s="28" t="s">
        <v>571</v>
      </c>
      <c r="B87" s="29" t="s">
        <v>85</v>
      </c>
      <c r="C87" s="29" t="s">
        <v>192</v>
      </c>
      <c r="D87" s="29" t="s">
        <v>69</v>
      </c>
      <c r="E87" s="310" t="s">
        <v>572</v>
      </c>
      <c r="F87" s="220"/>
      <c r="G87" s="30">
        <v>8910</v>
      </c>
      <c r="H87" s="245">
        <v>6</v>
      </c>
      <c r="I87" s="245">
        <v>13.5</v>
      </c>
      <c r="J87" s="221">
        <v>7.0900000000000005E-2</v>
      </c>
    </row>
    <row r="88" spans="1:10" s="17" customFormat="1" ht="54" customHeight="1">
      <c r="A88" s="28" t="s">
        <v>573</v>
      </c>
      <c r="B88" s="29" t="s">
        <v>68</v>
      </c>
      <c r="C88" s="29" t="s">
        <v>192</v>
      </c>
      <c r="D88" s="29" t="s">
        <v>69</v>
      </c>
      <c r="E88" s="310"/>
      <c r="F88" s="220"/>
      <c r="G88" s="30">
        <v>11140</v>
      </c>
      <c r="H88" s="249"/>
      <c r="I88" s="249"/>
      <c r="J88" s="223"/>
    </row>
    <row r="89" spans="1:10" ht="22.5" customHeight="1">
      <c r="A89" s="113" t="s">
        <v>574</v>
      </c>
      <c r="B89" s="114"/>
      <c r="C89" s="114"/>
      <c r="D89" s="114"/>
      <c r="E89" s="114"/>
      <c r="F89" s="114"/>
      <c r="G89" s="114"/>
      <c r="H89" s="114"/>
      <c r="I89" s="114"/>
      <c r="J89" s="115"/>
    </row>
    <row r="90" spans="1:10" s="17" customFormat="1" ht="56.25" customHeight="1">
      <c r="A90" s="28" t="s">
        <v>575</v>
      </c>
      <c r="B90" s="29" t="s">
        <v>68</v>
      </c>
      <c r="C90" s="72" t="s">
        <v>192</v>
      </c>
      <c r="D90" s="29" t="s">
        <v>69</v>
      </c>
      <c r="E90" s="312" t="s">
        <v>576</v>
      </c>
      <c r="F90" s="304"/>
      <c r="G90" s="30">
        <v>8430</v>
      </c>
      <c r="H90" s="245">
        <v>5</v>
      </c>
      <c r="I90" s="301">
        <v>12.6</v>
      </c>
      <c r="J90" s="247">
        <f>0.35*0.24*0.43</f>
        <v>3.6119999999999992E-2</v>
      </c>
    </row>
    <row r="91" spans="1:10" s="17" customFormat="1" ht="61.5" customHeight="1">
      <c r="A91" s="28" t="s">
        <v>577</v>
      </c>
      <c r="B91" s="29" t="s">
        <v>72</v>
      </c>
      <c r="C91" s="72" t="s">
        <v>192</v>
      </c>
      <c r="D91" s="29" t="s">
        <v>69</v>
      </c>
      <c r="E91" s="313"/>
      <c r="F91" s="304"/>
      <c r="G91" s="30">
        <v>8430</v>
      </c>
      <c r="H91" s="249"/>
      <c r="I91" s="302"/>
      <c r="J91" s="250"/>
    </row>
    <row r="92" spans="1:10" s="17" customFormat="1" ht="40.5" customHeight="1">
      <c r="A92" s="28" t="s">
        <v>578</v>
      </c>
      <c r="B92" s="29" t="s">
        <v>165</v>
      </c>
      <c r="C92" s="72" t="s">
        <v>68</v>
      </c>
      <c r="D92" s="29" t="s">
        <v>69</v>
      </c>
      <c r="E92" s="234" t="s">
        <v>579</v>
      </c>
      <c r="F92" s="238"/>
      <c r="G92" s="30">
        <v>8430</v>
      </c>
      <c r="H92" s="245">
        <v>5</v>
      </c>
      <c r="I92" s="285">
        <v>12.7</v>
      </c>
      <c r="J92" s="221">
        <v>3.5999999999999997E-2</v>
      </c>
    </row>
    <row r="93" spans="1:10" s="17" customFormat="1" ht="40.5" customHeight="1">
      <c r="A93" s="28" t="s">
        <v>580</v>
      </c>
      <c r="B93" s="29" t="s">
        <v>85</v>
      </c>
      <c r="C93" s="72" t="s">
        <v>68</v>
      </c>
      <c r="D93" s="29" t="s">
        <v>69</v>
      </c>
      <c r="E93" s="234"/>
      <c r="F93" s="239"/>
      <c r="G93" s="30">
        <v>8430</v>
      </c>
      <c r="H93" s="246"/>
      <c r="I93" s="286"/>
      <c r="J93" s="222"/>
    </row>
    <row r="94" spans="1:10" s="17" customFormat="1" ht="40.5" customHeight="1">
      <c r="A94" s="28" t="s">
        <v>581</v>
      </c>
      <c r="B94" s="29" t="s">
        <v>68</v>
      </c>
      <c r="C94" s="72" t="s">
        <v>68</v>
      </c>
      <c r="D94" s="29" t="s">
        <v>69</v>
      </c>
      <c r="E94" s="234"/>
      <c r="F94" s="239"/>
      <c r="G94" s="30">
        <v>8430</v>
      </c>
      <c r="H94" s="246"/>
      <c r="I94" s="286"/>
      <c r="J94" s="222"/>
    </row>
    <row r="95" spans="1:10" s="17" customFormat="1" ht="40.5" customHeight="1">
      <c r="A95" s="28" t="s">
        <v>582</v>
      </c>
      <c r="B95" s="29" t="s">
        <v>72</v>
      </c>
      <c r="C95" s="72" t="s">
        <v>68</v>
      </c>
      <c r="D95" s="29" t="s">
        <v>69</v>
      </c>
      <c r="E95" s="234"/>
      <c r="F95" s="240"/>
      <c r="G95" s="30">
        <v>8430</v>
      </c>
      <c r="H95" s="249"/>
      <c r="I95" s="287"/>
      <c r="J95" s="223"/>
    </row>
    <row r="96" spans="1:10" s="17" customFormat="1" ht="37.5" customHeight="1">
      <c r="A96" s="28" t="s">
        <v>562</v>
      </c>
      <c r="B96" s="58" t="s">
        <v>163</v>
      </c>
      <c r="C96" s="29" t="s">
        <v>270</v>
      </c>
      <c r="D96" s="58" t="s">
        <v>163</v>
      </c>
      <c r="E96" s="53" t="s">
        <v>563</v>
      </c>
      <c r="F96" s="220"/>
      <c r="G96" s="30">
        <v>590</v>
      </c>
      <c r="H96" s="245">
        <v>50</v>
      </c>
      <c r="I96" s="285">
        <v>11.7</v>
      </c>
      <c r="J96" s="221">
        <v>3.9E-2</v>
      </c>
    </row>
    <row r="97" spans="1:10" s="17" customFormat="1" ht="37.5" customHeight="1">
      <c r="A97" s="28" t="s">
        <v>564</v>
      </c>
      <c r="B97" s="58" t="s">
        <v>163</v>
      </c>
      <c r="C97" s="29" t="s">
        <v>68</v>
      </c>
      <c r="D97" s="58" t="s">
        <v>163</v>
      </c>
      <c r="E97" s="53" t="s">
        <v>565</v>
      </c>
      <c r="F97" s="220"/>
      <c r="G97" s="30">
        <v>590</v>
      </c>
      <c r="H97" s="249"/>
      <c r="I97" s="287"/>
      <c r="J97" s="223"/>
    </row>
    <row r="98" spans="1:10" ht="22.5" customHeight="1">
      <c r="A98" s="113" t="s">
        <v>583</v>
      </c>
      <c r="B98" s="114"/>
      <c r="C98" s="114"/>
      <c r="D98" s="114"/>
      <c r="E98" s="114"/>
      <c r="F98" s="114"/>
      <c r="G98" s="114"/>
      <c r="H98" s="114"/>
      <c r="I98" s="114"/>
      <c r="J98" s="115"/>
    </row>
    <row r="99" spans="1:10" s="17" customFormat="1" ht="58.5" customHeight="1">
      <c r="A99" s="28" t="s">
        <v>584</v>
      </c>
      <c r="B99" s="29" t="s">
        <v>68</v>
      </c>
      <c r="C99" s="72" t="s">
        <v>68</v>
      </c>
      <c r="D99" s="29" t="s">
        <v>75</v>
      </c>
      <c r="E99" s="234" t="s">
        <v>585</v>
      </c>
      <c r="F99" s="238"/>
      <c r="G99" s="30">
        <v>8910</v>
      </c>
      <c r="H99" s="245">
        <v>5</v>
      </c>
      <c r="I99" s="285">
        <v>12.6</v>
      </c>
      <c r="J99" s="221">
        <f>0.325*0.325*0.41</f>
        <v>4.3306250000000004E-2</v>
      </c>
    </row>
    <row r="100" spans="1:10" s="17" customFormat="1" ht="63.75" customHeight="1">
      <c r="A100" s="28" t="s">
        <v>586</v>
      </c>
      <c r="B100" s="29" t="s">
        <v>72</v>
      </c>
      <c r="C100" s="72" t="s">
        <v>68</v>
      </c>
      <c r="D100" s="29" t="s">
        <v>75</v>
      </c>
      <c r="E100" s="234"/>
      <c r="F100" s="240"/>
      <c r="G100" s="30">
        <v>8910</v>
      </c>
      <c r="H100" s="249"/>
      <c r="I100" s="287"/>
      <c r="J100" s="223"/>
    </row>
    <row r="101" spans="1:10" s="17" customFormat="1" ht="37.5" customHeight="1">
      <c r="A101" s="28" t="s">
        <v>562</v>
      </c>
      <c r="B101" s="58" t="s">
        <v>163</v>
      </c>
      <c r="C101" s="29" t="s">
        <v>270</v>
      </c>
      <c r="D101" s="58" t="s">
        <v>163</v>
      </c>
      <c r="E101" s="53" t="s">
        <v>563</v>
      </c>
      <c r="F101" s="220"/>
      <c r="G101" s="30">
        <v>590</v>
      </c>
      <c r="H101" s="245">
        <v>50</v>
      </c>
      <c r="I101" s="285">
        <v>11.7</v>
      </c>
      <c r="J101" s="221">
        <f>0.36*0.23*0.38</f>
        <v>3.1463999999999999E-2</v>
      </c>
    </row>
    <row r="102" spans="1:10" s="17" customFormat="1" ht="37.5" customHeight="1">
      <c r="A102" s="28" t="s">
        <v>564</v>
      </c>
      <c r="B102" s="58" t="s">
        <v>163</v>
      </c>
      <c r="C102" s="29" t="s">
        <v>68</v>
      </c>
      <c r="D102" s="58" t="s">
        <v>163</v>
      </c>
      <c r="E102" s="53" t="s">
        <v>565</v>
      </c>
      <c r="F102" s="220"/>
      <c r="G102" s="30">
        <v>590</v>
      </c>
      <c r="H102" s="249"/>
      <c r="I102" s="287"/>
      <c r="J102" s="223"/>
    </row>
    <row r="103" spans="1:10" ht="22.5" customHeight="1">
      <c r="A103" s="113" t="s">
        <v>587</v>
      </c>
      <c r="B103" s="114"/>
      <c r="C103" s="114"/>
      <c r="D103" s="114"/>
      <c r="E103" s="114"/>
      <c r="F103" s="114"/>
      <c r="G103" s="114"/>
      <c r="H103" s="114"/>
      <c r="I103" s="114"/>
      <c r="J103" s="115"/>
    </row>
    <row r="104" spans="1:10" s="17" customFormat="1" ht="12.75" customHeight="1">
      <c r="A104" s="28" t="s">
        <v>588</v>
      </c>
      <c r="B104" s="29" t="s">
        <v>83</v>
      </c>
      <c r="C104" s="72" t="s">
        <v>192</v>
      </c>
      <c r="D104" s="29" t="s">
        <v>69</v>
      </c>
      <c r="E104" s="234" t="s">
        <v>589</v>
      </c>
      <c r="F104" s="220"/>
      <c r="G104" s="30">
        <v>9200</v>
      </c>
      <c r="H104" s="245">
        <v>5</v>
      </c>
      <c r="I104" s="285">
        <v>11.3</v>
      </c>
      <c r="J104" s="221">
        <v>3.5999999999999997E-2</v>
      </c>
    </row>
    <row r="105" spans="1:10" s="17" customFormat="1" ht="12.75" customHeight="1">
      <c r="A105" s="28" t="s">
        <v>590</v>
      </c>
      <c r="B105" s="29" t="s">
        <v>165</v>
      </c>
      <c r="C105" s="72" t="s">
        <v>192</v>
      </c>
      <c r="D105" s="29" t="s">
        <v>69</v>
      </c>
      <c r="E105" s="234"/>
      <c r="F105" s="220"/>
      <c r="G105" s="30">
        <v>9200</v>
      </c>
      <c r="H105" s="246"/>
      <c r="I105" s="286"/>
      <c r="J105" s="222"/>
    </row>
    <row r="106" spans="1:10" s="17" customFormat="1" ht="12.75" customHeight="1">
      <c r="A106" s="28" t="s">
        <v>591</v>
      </c>
      <c r="B106" s="29" t="s">
        <v>85</v>
      </c>
      <c r="C106" s="72" t="s">
        <v>192</v>
      </c>
      <c r="D106" s="29" t="s">
        <v>69</v>
      </c>
      <c r="E106" s="234"/>
      <c r="F106" s="220"/>
      <c r="G106" s="30">
        <v>9200</v>
      </c>
      <c r="H106" s="246"/>
      <c r="I106" s="286"/>
      <c r="J106" s="222"/>
    </row>
    <row r="107" spans="1:10" s="17" customFormat="1" ht="12.75" customHeight="1">
      <c r="A107" s="28" t="s">
        <v>592</v>
      </c>
      <c r="B107" s="29" t="s">
        <v>285</v>
      </c>
      <c r="C107" s="72" t="s">
        <v>192</v>
      </c>
      <c r="D107" s="29" t="s">
        <v>69</v>
      </c>
      <c r="E107" s="234"/>
      <c r="F107" s="220"/>
      <c r="G107" s="30">
        <v>9200</v>
      </c>
      <c r="H107" s="246"/>
      <c r="I107" s="286"/>
      <c r="J107" s="222"/>
    </row>
    <row r="108" spans="1:10" s="17" customFormat="1" ht="12.75" customHeight="1">
      <c r="A108" s="28" t="s">
        <v>593</v>
      </c>
      <c r="B108" s="29" t="s">
        <v>87</v>
      </c>
      <c r="C108" s="72" t="s">
        <v>192</v>
      </c>
      <c r="D108" s="29" t="s">
        <v>69</v>
      </c>
      <c r="E108" s="234"/>
      <c r="F108" s="220"/>
      <c r="G108" s="30">
        <v>9200</v>
      </c>
      <c r="H108" s="246"/>
      <c r="I108" s="286"/>
      <c r="J108" s="222"/>
    </row>
    <row r="109" spans="1:10" s="17" customFormat="1" ht="12.75" customHeight="1">
      <c r="A109" s="28" t="s">
        <v>594</v>
      </c>
      <c r="B109" s="29" t="s">
        <v>68</v>
      </c>
      <c r="C109" s="72" t="s">
        <v>192</v>
      </c>
      <c r="D109" s="29" t="s">
        <v>69</v>
      </c>
      <c r="E109" s="234"/>
      <c r="F109" s="220"/>
      <c r="G109" s="30">
        <v>9200</v>
      </c>
      <c r="H109" s="246"/>
      <c r="I109" s="286"/>
      <c r="J109" s="222"/>
    </row>
    <row r="110" spans="1:10" s="17" customFormat="1" ht="21">
      <c r="A110" s="28" t="s">
        <v>595</v>
      </c>
      <c r="B110" s="29" t="s">
        <v>72</v>
      </c>
      <c r="C110" s="72" t="s">
        <v>192</v>
      </c>
      <c r="D110" s="29" t="s">
        <v>69</v>
      </c>
      <c r="E110" s="234"/>
      <c r="F110" s="220"/>
      <c r="G110" s="30">
        <v>9200</v>
      </c>
      <c r="H110" s="246"/>
      <c r="I110" s="286"/>
      <c r="J110" s="222"/>
    </row>
    <row r="111" spans="1:10" s="17" customFormat="1" ht="21">
      <c r="A111" s="28" t="s">
        <v>596</v>
      </c>
      <c r="B111" s="29" t="s">
        <v>520</v>
      </c>
      <c r="C111" s="72" t="s">
        <v>192</v>
      </c>
      <c r="D111" s="29" t="s">
        <v>69</v>
      </c>
      <c r="E111" s="234"/>
      <c r="F111" s="220"/>
      <c r="G111" s="30">
        <v>9200</v>
      </c>
      <c r="H111" s="249"/>
      <c r="I111" s="287"/>
      <c r="J111" s="223"/>
    </row>
    <row r="112" spans="1:10" s="17" customFormat="1" ht="129" customHeight="1">
      <c r="A112" s="28" t="s">
        <v>597</v>
      </c>
      <c r="B112" s="29" t="s">
        <v>598</v>
      </c>
      <c r="C112" s="72" t="s">
        <v>192</v>
      </c>
      <c r="D112" s="29" t="s">
        <v>69</v>
      </c>
      <c r="E112" s="53" t="s">
        <v>599</v>
      </c>
      <c r="F112" s="29"/>
      <c r="G112" s="30">
        <v>8950</v>
      </c>
      <c r="H112" s="30">
        <v>2</v>
      </c>
      <c r="I112" s="44">
        <v>5.26</v>
      </c>
      <c r="J112" s="48">
        <f>0.285*0.285*0.305</f>
        <v>2.4773624999999997E-2</v>
      </c>
    </row>
    <row r="113" spans="1:10" s="17" customFormat="1" ht="37.5" customHeight="1">
      <c r="A113" s="28" t="s">
        <v>562</v>
      </c>
      <c r="B113" s="58" t="s">
        <v>163</v>
      </c>
      <c r="C113" s="29" t="s">
        <v>270</v>
      </c>
      <c r="D113" s="58" t="s">
        <v>163</v>
      </c>
      <c r="E113" s="53" t="s">
        <v>563</v>
      </c>
      <c r="F113" s="220"/>
      <c r="G113" s="30">
        <v>590</v>
      </c>
      <c r="H113" s="245">
        <v>50</v>
      </c>
      <c r="I113" s="285">
        <v>11.7</v>
      </c>
      <c r="J113" s="221">
        <v>3.9E-2</v>
      </c>
    </row>
    <row r="114" spans="1:10" s="17" customFormat="1" ht="37.5" customHeight="1">
      <c r="A114" s="28" t="s">
        <v>564</v>
      </c>
      <c r="B114" s="58" t="s">
        <v>163</v>
      </c>
      <c r="C114" s="29" t="s">
        <v>68</v>
      </c>
      <c r="D114" s="58" t="s">
        <v>163</v>
      </c>
      <c r="E114" s="53" t="s">
        <v>565</v>
      </c>
      <c r="F114" s="220"/>
      <c r="G114" s="30">
        <v>590</v>
      </c>
      <c r="H114" s="249"/>
      <c r="I114" s="287"/>
      <c r="J114" s="223"/>
    </row>
    <row r="115" spans="1:10" ht="22.5" customHeight="1">
      <c r="A115" s="113" t="s">
        <v>600</v>
      </c>
      <c r="B115" s="114"/>
      <c r="C115" s="114"/>
      <c r="D115" s="114"/>
      <c r="E115" s="114"/>
      <c r="F115" s="114"/>
      <c r="G115" s="114"/>
      <c r="H115" s="114"/>
      <c r="I115" s="114"/>
      <c r="J115" s="115"/>
    </row>
    <row r="116" spans="1:10" s="17" customFormat="1" ht="33.75" customHeight="1">
      <c r="A116" s="28" t="s">
        <v>601</v>
      </c>
      <c r="B116" s="29" t="s">
        <v>165</v>
      </c>
      <c r="C116" s="72" t="s">
        <v>68</v>
      </c>
      <c r="D116" s="29" t="s">
        <v>69</v>
      </c>
      <c r="E116" s="238" t="s">
        <v>602</v>
      </c>
      <c r="F116" s="238"/>
      <c r="G116" s="30">
        <v>11080</v>
      </c>
      <c r="H116" s="245">
        <v>4</v>
      </c>
      <c r="I116" s="285">
        <v>13.3</v>
      </c>
      <c r="J116" s="221">
        <v>4.2000000000000003E-2</v>
      </c>
    </row>
    <row r="117" spans="1:10" s="17" customFormat="1" ht="33.75" customHeight="1">
      <c r="A117" s="28" t="s">
        <v>603</v>
      </c>
      <c r="B117" s="29" t="s">
        <v>83</v>
      </c>
      <c r="C117" s="72" t="s">
        <v>68</v>
      </c>
      <c r="D117" s="29" t="s">
        <v>69</v>
      </c>
      <c r="E117" s="239"/>
      <c r="F117" s="239"/>
      <c r="G117" s="30">
        <v>11080</v>
      </c>
      <c r="H117" s="246"/>
      <c r="I117" s="286"/>
      <c r="J117" s="222"/>
    </row>
    <row r="118" spans="1:10" s="17" customFormat="1" ht="33.75" customHeight="1">
      <c r="A118" s="28" t="s">
        <v>604</v>
      </c>
      <c r="B118" s="29" t="s">
        <v>85</v>
      </c>
      <c r="C118" s="72" t="s">
        <v>68</v>
      </c>
      <c r="D118" s="29" t="s">
        <v>69</v>
      </c>
      <c r="E118" s="239"/>
      <c r="F118" s="239"/>
      <c r="G118" s="30">
        <v>11080</v>
      </c>
      <c r="H118" s="246"/>
      <c r="I118" s="286"/>
      <c r="J118" s="222"/>
    </row>
    <row r="119" spans="1:10" s="17" customFormat="1" ht="33.75" customHeight="1">
      <c r="A119" s="28" t="s">
        <v>605</v>
      </c>
      <c r="B119" s="29" t="s">
        <v>87</v>
      </c>
      <c r="C119" s="72" t="s">
        <v>68</v>
      </c>
      <c r="D119" s="29" t="s">
        <v>69</v>
      </c>
      <c r="E119" s="239"/>
      <c r="F119" s="239"/>
      <c r="G119" s="30">
        <v>11080</v>
      </c>
      <c r="H119" s="246"/>
      <c r="I119" s="286"/>
      <c r="J119" s="222"/>
    </row>
    <row r="120" spans="1:10" s="17" customFormat="1" ht="33.75" customHeight="1">
      <c r="A120" s="28" t="s">
        <v>606</v>
      </c>
      <c r="B120" s="29" t="s">
        <v>68</v>
      </c>
      <c r="C120" s="72" t="s">
        <v>68</v>
      </c>
      <c r="D120" s="29" t="s">
        <v>69</v>
      </c>
      <c r="E120" s="239"/>
      <c r="F120" s="239"/>
      <c r="G120" s="30">
        <v>11080</v>
      </c>
      <c r="H120" s="246"/>
      <c r="I120" s="286"/>
      <c r="J120" s="222"/>
    </row>
    <row r="121" spans="1:10" s="17" customFormat="1" ht="33.75" customHeight="1">
      <c r="A121" s="28" t="s">
        <v>607</v>
      </c>
      <c r="B121" s="29" t="s">
        <v>608</v>
      </c>
      <c r="C121" s="72" t="s">
        <v>68</v>
      </c>
      <c r="D121" s="29" t="s">
        <v>69</v>
      </c>
      <c r="E121" s="239"/>
      <c r="F121" s="239"/>
      <c r="G121" s="30">
        <v>11080</v>
      </c>
      <c r="H121" s="246"/>
      <c r="I121" s="286"/>
      <c r="J121" s="222"/>
    </row>
    <row r="122" spans="1:10" s="17" customFormat="1" ht="33.75" customHeight="1">
      <c r="A122" s="28" t="s">
        <v>609</v>
      </c>
      <c r="B122" s="29" t="s">
        <v>72</v>
      </c>
      <c r="C122" s="72" t="s">
        <v>68</v>
      </c>
      <c r="D122" s="29" t="s">
        <v>69</v>
      </c>
      <c r="E122" s="239"/>
      <c r="F122" s="239"/>
      <c r="G122" s="30">
        <v>11080</v>
      </c>
      <c r="H122" s="246"/>
      <c r="I122" s="286"/>
      <c r="J122" s="222"/>
    </row>
    <row r="123" spans="1:10" s="17" customFormat="1" ht="33.75" customHeight="1">
      <c r="A123" s="28" t="s">
        <v>610</v>
      </c>
      <c r="B123" s="29" t="s">
        <v>91</v>
      </c>
      <c r="C123" s="72" t="s">
        <v>68</v>
      </c>
      <c r="D123" s="29" t="s">
        <v>69</v>
      </c>
      <c r="E123" s="239"/>
      <c r="F123" s="239"/>
      <c r="G123" s="30">
        <v>11080</v>
      </c>
      <c r="H123" s="246"/>
      <c r="I123" s="286"/>
      <c r="J123" s="222"/>
    </row>
    <row r="124" spans="1:10" s="17" customFormat="1" ht="33.75" customHeight="1">
      <c r="A124" s="28" t="s">
        <v>611</v>
      </c>
      <c r="B124" s="29" t="s">
        <v>612</v>
      </c>
      <c r="C124" s="72" t="s">
        <v>68</v>
      </c>
      <c r="D124" s="29" t="s">
        <v>69</v>
      </c>
      <c r="E124" s="240"/>
      <c r="F124" s="240"/>
      <c r="G124" s="30">
        <v>11080</v>
      </c>
      <c r="H124" s="249"/>
      <c r="I124" s="287"/>
      <c r="J124" s="223"/>
    </row>
    <row r="125" spans="1:10" s="17" customFormat="1" ht="37.5" customHeight="1">
      <c r="A125" s="28" t="s">
        <v>562</v>
      </c>
      <c r="B125" s="58" t="s">
        <v>163</v>
      </c>
      <c r="C125" s="29" t="s">
        <v>270</v>
      </c>
      <c r="D125" s="58" t="s">
        <v>163</v>
      </c>
      <c r="E125" s="53" t="s">
        <v>563</v>
      </c>
      <c r="F125" s="220"/>
      <c r="G125" s="30">
        <v>590</v>
      </c>
      <c r="H125" s="245">
        <v>50</v>
      </c>
      <c r="I125" s="285">
        <v>11.7</v>
      </c>
      <c r="J125" s="221">
        <v>3.9E-2</v>
      </c>
    </row>
    <row r="126" spans="1:10" s="17" customFormat="1" ht="37.5" customHeight="1">
      <c r="A126" s="28" t="s">
        <v>564</v>
      </c>
      <c r="B126" s="58" t="s">
        <v>163</v>
      </c>
      <c r="C126" s="29" t="s">
        <v>68</v>
      </c>
      <c r="D126" s="58" t="s">
        <v>163</v>
      </c>
      <c r="E126" s="53" t="s">
        <v>565</v>
      </c>
      <c r="F126" s="220"/>
      <c r="G126" s="30">
        <v>590</v>
      </c>
      <c r="H126" s="249"/>
      <c r="I126" s="287"/>
      <c r="J126" s="223"/>
    </row>
    <row r="127" spans="1:10" ht="22.5" customHeight="1">
      <c r="A127" s="113" t="s">
        <v>613</v>
      </c>
      <c r="B127" s="114"/>
      <c r="C127" s="114"/>
      <c r="D127" s="114"/>
      <c r="E127" s="114"/>
      <c r="F127" s="114"/>
      <c r="G127" s="114"/>
      <c r="H127" s="114"/>
      <c r="I127" s="114"/>
      <c r="J127" s="115"/>
    </row>
    <row r="128" spans="1:10" s="17" customFormat="1" ht="38.25" customHeight="1">
      <c r="A128" s="28" t="s">
        <v>614</v>
      </c>
      <c r="B128" s="29" t="s">
        <v>165</v>
      </c>
      <c r="C128" s="72" t="s">
        <v>270</v>
      </c>
      <c r="D128" s="29" t="s">
        <v>69</v>
      </c>
      <c r="E128" s="234" t="s">
        <v>615</v>
      </c>
      <c r="F128" s="238"/>
      <c r="G128" s="30">
        <v>11080</v>
      </c>
      <c r="H128" s="245">
        <v>4</v>
      </c>
      <c r="I128" s="285">
        <v>13.3</v>
      </c>
      <c r="J128" s="221">
        <v>4.2000000000000003E-2</v>
      </c>
    </row>
    <row r="129" spans="1:10" s="17" customFormat="1" ht="38.25" customHeight="1">
      <c r="A129" s="28" t="s">
        <v>616</v>
      </c>
      <c r="B129" s="29" t="s">
        <v>68</v>
      </c>
      <c r="C129" s="72" t="s">
        <v>270</v>
      </c>
      <c r="D129" s="29" t="s">
        <v>69</v>
      </c>
      <c r="E129" s="234"/>
      <c r="F129" s="239"/>
      <c r="G129" s="30">
        <v>11080</v>
      </c>
      <c r="H129" s="246"/>
      <c r="I129" s="286"/>
      <c r="J129" s="222"/>
    </row>
    <row r="130" spans="1:10" s="17" customFormat="1" ht="38.25" customHeight="1">
      <c r="A130" s="28" t="s">
        <v>617</v>
      </c>
      <c r="B130" s="29" t="s">
        <v>72</v>
      </c>
      <c r="C130" s="72" t="s">
        <v>270</v>
      </c>
      <c r="D130" s="29" t="s">
        <v>69</v>
      </c>
      <c r="E130" s="234"/>
      <c r="F130" s="240"/>
      <c r="G130" s="30">
        <v>11080</v>
      </c>
      <c r="H130" s="249"/>
      <c r="I130" s="287"/>
      <c r="J130" s="223"/>
    </row>
    <row r="131" spans="1:10" s="17" customFormat="1" ht="37.5" customHeight="1">
      <c r="A131" s="28" t="s">
        <v>562</v>
      </c>
      <c r="B131" s="58" t="s">
        <v>163</v>
      </c>
      <c r="C131" s="29" t="s">
        <v>270</v>
      </c>
      <c r="D131" s="58" t="s">
        <v>163</v>
      </c>
      <c r="E131" s="53" t="s">
        <v>563</v>
      </c>
      <c r="F131" s="220"/>
      <c r="G131" s="30">
        <v>590</v>
      </c>
      <c r="H131" s="245">
        <v>50</v>
      </c>
      <c r="I131" s="285">
        <v>11.7</v>
      </c>
      <c r="J131" s="221">
        <v>3.9E-2</v>
      </c>
    </row>
    <row r="132" spans="1:10" s="17" customFormat="1" ht="37.5" customHeight="1">
      <c r="A132" s="28" t="s">
        <v>564</v>
      </c>
      <c r="B132" s="58" t="s">
        <v>163</v>
      </c>
      <c r="C132" s="29" t="s">
        <v>68</v>
      </c>
      <c r="D132" s="58" t="s">
        <v>163</v>
      </c>
      <c r="E132" s="53" t="s">
        <v>565</v>
      </c>
      <c r="F132" s="220"/>
      <c r="G132" s="30">
        <v>590</v>
      </c>
      <c r="H132" s="249"/>
      <c r="I132" s="287"/>
      <c r="J132" s="223"/>
    </row>
    <row r="133" spans="1:10" ht="22.5" customHeight="1">
      <c r="A133" s="113" t="s">
        <v>618</v>
      </c>
      <c r="B133" s="114"/>
      <c r="C133" s="114"/>
      <c r="D133" s="114"/>
      <c r="E133" s="114"/>
      <c r="F133" s="114"/>
      <c r="G133" s="114"/>
      <c r="H133" s="114"/>
      <c r="I133" s="114"/>
      <c r="J133" s="115"/>
    </row>
    <row r="134" spans="1:10" s="17" customFormat="1" ht="52.5" customHeight="1">
      <c r="A134" s="28" t="s">
        <v>619</v>
      </c>
      <c r="B134" s="29" t="s">
        <v>83</v>
      </c>
      <c r="C134" s="72" t="s">
        <v>270</v>
      </c>
      <c r="D134" s="29" t="s">
        <v>69</v>
      </c>
      <c r="E134" s="217" t="s">
        <v>620</v>
      </c>
      <c r="F134" s="220"/>
      <c r="G134" s="30">
        <v>13750</v>
      </c>
      <c r="H134" s="245">
        <v>2</v>
      </c>
      <c r="I134" s="285">
        <v>8.6</v>
      </c>
      <c r="J134" s="221">
        <f>0.3*0.27*0.27</f>
        <v>2.1870000000000001E-2</v>
      </c>
    </row>
    <row r="135" spans="1:10" s="17" customFormat="1" ht="52.5" customHeight="1">
      <c r="A135" s="28" t="s">
        <v>621</v>
      </c>
      <c r="B135" s="29" t="s">
        <v>285</v>
      </c>
      <c r="C135" s="72" t="s">
        <v>270</v>
      </c>
      <c r="D135" s="29" t="s">
        <v>69</v>
      </c>
      <c r="E135" s="219"/>
      <c r="F135" s="220"/>
      <c r="G135" s="30">
        <v>14440</v>
      </c>
      <c r="H135" s="249"/>
      <c r="I135" s="287"/>
      <c r="J135" s="223"/>
    </row>
    <row r="136" spans="1:10" s="17" customFormat="1" ht="26.25" hidden="1" customHeight="1">
      <c r="A136" s="28" t="s">
        <v>622</v>
      </c>
      <c r="B136" s="29" t="s">
        <v>68</v>
      </c>
      <c r="C136" s="72" t="s">
        <v>270</v>
      </c>
      <c r="D136" s="29" t="s">
        <v>69</v>
      </c>
      <c r="E136" s="28"/>
      <c r="F136" s="220"/>
      <c r="G136" s="30">
        <v>11000</v>
      </c>
      <c r="H136" s="30"/>
      <c r="I136" s="44"/>
      <c r="J136" s="48"/>
    </row>
    <row r="137" spans="1:10" s="17" customFormat="1" ht="37.5" customHeight="1">
      <c r="A137" s="28" t="s">
        <v>562</v>
      </c>
      <c r="B137" s="58" t="s">
        <v>163</v>
      </c>
      <c r="C137" s="29" t="s">
        <v>270</v>
      </c>
      <c r="D137" s="58" t="s">
        <v>163</v>
      </c>
      <c r="E137" s="53" t="s">
        <v>563</v>
      </c>
      <c r="F137" s="220"/>
      <c r="G137" s="30">
        <v>590</v>
      </c>
      <c r="H137" s="245">
        <v>50</v>
      </c>
      <c r="I137" s="285">
        <v>11.7</v>
      </c>
      <c r="J137" s="221">
        <v>3.9E-2</v>
      </c>
    </row>
    <row r="138" spans="1:10" s="17" customFormat="1" ht="37.5" customHeight="1">
      <c r="A138" s="28" t="s">
        <v>564</v>
      </c>
      <c r="B138" s="58" t="s">
        <v>163</v>
      </c>
      <c r="C138" s="29" t="s">
        <v>68</v>
      </c>
      <c r="D138" s="58" t="s">
        <v>163</v>
      </c>
      <c r="E138" s="53" t="s">
        <v>565</v>
      </c>
      <c r="F138" s="220"/>
      <c r="G138" s="30">
        <v>590</v>
      </c>
      <c r="H138" s="249"/>
      <c r="I138" s="287"/>
      <c r="J138" s="223"/>
    </row>
    <row r="139" spans="1:10" ht="26.25" customHeight="1">
      <c r="A139" s="113" t="s">
        <v>623</v>
      </c>
      <c r="B139" s="114"/>
      <c r="C139" s="114"/>
      <c r="D139" s="114"/>
      <c r="E139" s="114"/>
      <c r="F139" s="114"/>
      <c r="G139" s="114"/>
      <c r="H139" s="114"/>
      <c r="I139" s="114"/>
      <c r="J139" s="115"/>
    </row>
    <row r="140" spans="1:10" s="17" customFormat="1" ht="32.25" customHeight="1">
      <c r="A140" s="28" t="s">
        <v>624</v>
      </c>
      <c r="B140" s="29" t="s">
        <v>83</v>
      </c>
      <c r="C140" s="72" t="s">
        <v>192</v>
      </c>
      <c r="D140" s="29" t="s">
        <v>75</v>
      </c>
      <c r="E140" s="217" t="s">
        <v>625</v>
      </c>
      <c r="F140" s="220"/>
      <c r="G140" s="30">
        <v>11090</v>
      </c>
      <c r="H140" s="245">
        <v>5</v>
      </c>
      <c r="I140" s="285">
        <v>12.1</v>
      </c>
      <c r="J140" s="221">
        <f>0.38*0.36*0.28</f>
        <v>3.8304000000000005E-2</v>
      </c>
    </row>
    <row r="141" spans="1:10" s="17" customFormat="1" ht="32.25" customHeight="1">
      <c r="A141" s="28" t="s">
        <v>626</v>
      </c>
      <c r="B141" s="29" t="s">
        <v>68</v>
      </c>
      <c r="C141" s="72" t="s">
        <v>192</v>
      </c>
      <c r="D141" s="29" t="s">
        <v>75</v>
      </c>
      <c r="E141" s="218"/>
      <c r="F141" s="220"/>
      <c r="G141" s="30">
        <v>12540</v>
      </c>
      <c r="H141" s="246"/>
      <c r="I141" s="286"/>
      <c r="J141" s="222"/>
    </row>
    <row r="142" spans="1:10" s="17" customFormat="1" ht="32.25" customHeight="1">
      <c r="A142" s="28" t="s">
        <v>627</v>
      </c>
      <c r="B142" s="29" t="s">
        <v>72</v>
      </c>
      <c r="C142" s="72" t="s">
        <v>192</v>
      </c>
      <c r="D142" s="29" t="s">
        <v>75</v>
      </c>
      <c r="E142" s="218"/>
      <c r="F142" s="220"/>
      <c r="G142" s="30">
        <v>12800</v>
      </c>
      <c r="H142" s="246"/>
      <c r="I142" s="286"/>
      <c r="J142" s="222"/>
    </row>
    <row r="143" spans="1:10" s="17" customFormat="1" ht="32.25" customHeight="1">
      <c r="A143" s="28" t="s">
        <v>628</v>
      </c>
      <c r="B143" s="29" t="s">
        <v>91</v>
      </c>
      <c r="C143" s="72" t="s">
        <v>192</v>
      </c>
      <c r="D143" s="29" t="s">
        <v>75</v>
      </c>
      <c r="E143" s="219"/>
      <c r="F143" s="220"/>
      <c r="G143" s="30">
        <v>12800</v>
      </c>
      <c r="H143" s="249"/>
      <c r="I143" s="287"/>
      <c r="J143" s="223"/>
    </row>
    <row r="144" spans="1:10" s="17" customFormat="1" ht="37.5" customHeight="1">
      <c r="A144" s="28" t="s">
        <v>562</v>
      </c>
      <c r="B144" s="58" t="s">
        <v>163</v>
      </c>
      <c r="C144" s="29" t="s">
        <v>270</v>
      </c>
      <c r="D144" s="58" t="s">
        <v>163</v>
      </c>
      <c r="E144" s="53" t="s">
        <v>563</v>
      </c>
      <c r="F144" s="238"/>
      <c r="G144" s="30">
        <v>590</v>
      </c>
      <c r="H144" s="245">
        <v>50</v>
      </c>
      <c r="I144" s="285">
        <v>11.7</v>
      </c>
      <c r="J144" s="221">
        <v>3.9E-2</v>
      </c>
    </row>
    <row r="145" spans="1:10" s="17" customFormat="1" ht="37.5" customHeight="1">
      <c r="A145" s="28" t="s">
        <v>564</v>
      </c>
      <c r="B145" s="58" t="s">
        <v>163</v>
      </c>
      <c r="C145" s="29" t="s">
        <v>68</v>
      </c>
      <c r="D145" s="58" t="s">
        <v>163</v>
      </c>
      <c r="E145" s="53" t="s">
        <v>565</v>
      </c>
      <c r="F145" s="240"/>
      <c r="G145" s="30">
        <v>590</v>
      </c>
      <c r="H145" s="249"/>
      <c r="I145" s="287"/>
      <c r="J145" s="223"/>
    </row>
    <row r="146" spans="1:10" ht="22.5" customHeight="1">
      <c r="A146" s="113" t="s">
        <v>629</v>
      </c>
      <c r="B146" s="114"/>
      <c r="C146" s="114"/>
      <c r="D146" s="114"/>
      <c r="E146" s="114"/>
      <c r="F146" s="114"/>
      <c r="G146" s="114"/>
      <c r="H146" s="114"/>
      <c r="I146" s="114"/>
      <c r="J146" s="115"/>
    </row>
    <row r="147" spans="1:10" s="17" customFormat="1" ht="120" customHeight="1">
      <c r="A147" s="28" t="s">
        <v>630</v>
      </c>
      <c r="B147" s="86" t="s">
        <v>285</v>
      </c>
      <c r="C147" s="72" t="s">
        <v>192</v>
      </c>
      <c r="D147" s="29" t="s">
        <v>478</v>
      </c>
      <c r="E147" s="53" t="s">
        <v>631</v>
      </c>
      <c r="F147" s="29"/>
      <c r="G147" s="30">
        <v>8160</v>
      </c>
      <c r="H147" s="30">
        <v>5</v>
      </c>
      <c r="I147" s="44">
        <v>11.3</v>
      </c>
      <c r="J147" s="48">
        <v>3.5999999999999997E-2</v>
      </c>
    </row>
    <row r="148" spans="1:10" s="17" customFormat="1" ht="59.25" customHeight="1">
      <c r="A148" s="28" t="s">
        <v>632</v>
      </c>
      <c r="B148" s="2" t="s">
        <v>163</v>
      </c>
      <c r="C148" s="29" t="s">
        <v>68</v>
      </c>
      <c r="D148" s="29" t="s">
        <v>163</v>
      </c>
      <c r="E148" s="53" t="s">
        <v>633</v>
      </c>
      <c r="F148" s="29"/>
      <c r="G148" s="30">
        <v>910</v>
      </c>
      <c r="H148" s="30">
        <v>50</v>
      </c>
      <c r="I148" s="44">
        <v>14.65</v>
      </c>
      <c r="J148" s="48">
        <f>0.4*0.26*0.4</f>
        <v>4.1600000000000005E-2</v>
      </c>
    </row>
    <row r="149" spans="1:10" ht="22.5" customHeight="1">
      <c r="A149" s="113" t="s">
        <v>634</v>
      </c>
      <c r="B149" s="114"/>
      <c r="C149" s="114"/>
      <c r="D149" s="114"/>
      <c r="E149" s="114"/>
      <c r="F149" s="114"/>
      <c r="G149" s="114"/>
      <c r="H149" s="114"/>
      <c r="I149" s="114"/>
      <c r="J149" s="115"/>
    </row>
    <row r="150" spans="1:10" s="17" customFormat="1" ht="23.25" customHeight="1">
      <c r="A150" s="28" t="s">
        <v>635</v>
      </c>
      <c r="B150" s="29" t="s">
        <v>83</v>
      </c>
      <c r="C150" s="72" t="s">
        <v>68</v>
      </c>
      <c r="D150" s="29" t="s">
        <v>75</v>
      </c>
      <c r="E150" s="234" t="s">
        <v>636</v>
      </c>
      <c r="F150" s="238"/>
      <c r="G150" s="30">
        <v>11110</v>
      </c>
      <c r="H150" s="303">
        <v>4</v>
      </c>
      <c r="I150" s="303">
        <v>13.3</v>
      </c>
      <c r="J150" s="303">
        <f>0.35*0.24*0.5</f>
        <v>4.1999999999999996E-2</v>
      </c>
    </row>
    <row r="151" spans="1:10" s="17" customFormat="1" ht="23.25" customHeight="1">
      <c r="A151" s="28" t="s">
        <v>637</v>
      </c>
      <c r="B151" s="29" t="s">
        <v>165</v>
      </c>
      <c r="C151" s="72" t="s">
        <v>68</v>
      </c>
      <c r="D151" s="29" t="s">
        <v>75</v>
      </c>
      <c r="E151" s="234"/>
      <c r="F151" s="239"/>
      <c r="G151" s="30">
        <v>11110</v>
      </c>
      <c r="H151" s="303"/>
      <c r="I151" s="303"/>
      <c r="J151" s="303"/>
    </row>
    <row r="152" spans="1:10" s="17" customFormat="1" ht="23.25" customHeight="1">
      <c r="A152" s="28" t="s">
        <v>638</v>
      </c>
      <c r="B152" s="29" t="s">
        <v>85</v>
      </c>
      <c r="C152" s="72" t="s">
        <v>68</v>
      </c>
      <c r="D152" s="29" t="s">
        <v>75</v>
      </c>
      <c r="E152" s="234"/>
      <c r="F152" s="239"/>
      <c r="G152" s="30">
        <v>11390</v>
      </c>
      <c r="H152" s="303"/>
      <c r="I152" s="303"/>
      <c r="J152" s="303"/>
    </row>
    <row r="153" spans="1:10" s="17" customFormat="1" ht="23.25" customHeight="1">
      <c r="A153" s="28" t="s">
        <v>639</v>
      </c>
      <c r="B153" s="29" t="s">
        <v>285</v>
      </c>
      <c r="C153" s="72" t="s">
        <v>68</v>
      </c>
      <c r="D153" s="29" t="s">
        <v>75</v>
      </c>
      <c r="E153" s="234"/>
      <c r="F153" s="239"/>
      <c r="G153" s="30">
        <v>11390</v>
      </c>
      <c r="H153" s="303"/>
      <c r="I153" s="303"/>
      <c r="J153" s="303"/>
    </row>
    <row r="154" spans="1:10" s="17" customFormat="1" ht="23.25" customHeight="1">
      <c r="A154" s="28" t="s">
        <v>640</v>
      </c>
      <c r="B154" s="29" t="s">
        <v>87</v>
      </c>
      <c r="C154" s="72" t="s">
        <v>68</v>
      </c>
      <c r="D154" s="29" t="s">
        <v>75</v>
      </c>
      <c r="E154" s="234"/>
      <c r="F154" s="239"/>
      <c r="G154" s="30">
        <v>12610</v>
      </c>
      <c r="H154" s="303"/>
      <c r="I154" s="303"/>
      <c r="J154" s="303"/>
    </row>
    <row r="155" spans="1:10" s="17" customFormat="1" ht="23.25" customHeight="1">
      <c r="A155" s="28" t="s">
        <v>641</v>
      </c>
      <c r="B155" s="29" t="s">
        <v>68</v>
      </c>
      <c r="C155" s="72" t="s">
        <v>68</v>
      </c>
      <c r="D155" s="29" t="s">
        <v>75</v>
      </c>
      <c r="E155" s="234"/>
      <c r="F155" s="239"/>
      <c r="G155" s="30">
        <v>12610</v>
      </c>
      <c r="H155" s="303"/>
      <c r="I155" s="303"/>
      <c r="J155" s="303"/>
    </row>
    <row r="156" spans="1:10" s="17" customFormat="1" ht="23.25" customHeight="1">
      <c r="A156" s="28" t="s">
        <v>642</v>
      </c>
      <c r="B156" s="29" t="s">
        <v>72</v>
      </c>
      <c r="C156" s="72" t="s">
        <v>68</v>
      </c>
      <c r="D156" s="29" t="s">
        <v>75</v>
      </c>
      <c r="E156" s="234"/>
      <c r="F156" s="239"/>
      <c r="G156" s="30">
        <v>13040</v>
      </c>
      <c r="H156" s="303"/>
      <c r="I156" s="303"/>
      <c r="J156" s="303"/>
    </row>
    <row r="157" spans="1:10" s="17" customFormat="1" ht="23.25" customHeight="1">
      <c r="A157" s="28" t="s">
        <v>643</v>
      </c>
      <c r="B157" s="29" t="s">
        <v>91</v>
      </c>
      <c r="C157" s="72" t="s">
        <v>68</v>
      </c>
      <c r="D157" s="29" t="s">
        <v>75</v>
      </c>
      <c r="E157" s="234"/>
      <c r="F157" s="240"/>
      <c r="G157" s="30">
        <v>12880</v>
      </c>
      <c r="H157" s="303"/>
      <c r="I157" s="303"/>
      <c r="J157" s="303"/>
    </row>
    <row r="158" spans="1:10" s="17" customFormat="1" ht="37.5" customHeight="1">
      <c r="A158" s="28" t="s">
        <v>562</v>
      </c>
      <c r="B158" s="58" t="s">
        <v>163</v>
      </c>
      <c r="C158" s="29" t="s">
        <v>270</v>
      </c>
      <c r="D158" s="58" t="s">
        <v>163</v>
      </c>
      <c r="E158" s="53" t="s">
        <v>563</v>
      </c>
      <c r="F158" s="42"/>
      <c r="G158" s="30">
        <v>590</v>
      </c>
      <c r="H158" s="235">
        <v>50</v>
      </c>
      <c r="I158" s="235">
        <v>11.7</v>
      </c>
      <c r="J158" s="299">
        <v>3.9E-2</v>
      </c>
    </row>
    <row r="159" spans="1:10" s="17" customFormat="1" ht="37.5" customHeight="1">
      <c r="A159" s="28" t="s">
        <v>564</v>
      </c>
      <c r="B159" s="58" t="s">
        <v>163</v>
      </c>
      <c r="C159" s="29" t="s">
        <v>68</v>
      </c>
      <c r="D159" s="58" t="s">
        <v>163</v>
      </c>
      <c r="E159" s="53" t="s">
        <v>565</v>
      </c>
      <c r="F159" s="29"/>
      <c r="G159" s="30">
        <v>590</v>
      </c>
      <c r="H159" s="237"/>
      <c r="I159" s="237"/>
      <c r="J159" s="300"/>
    </row>
    <row r="160" spans="1:10" ht="22.5" customHeight="1">
      <c r="A160" s="113" t="s">
        <v>644</v>
      </c>
      <c r="B160" s="114"/>
      <c r="C160" s="114"/>
      <c r="D160" s="114"/>
      <c r="E160" s="114"/>
      <c r="F160" s="114"/>
      <c r="G160" s="114"/>
      <c r="H160" s="114"/>
      <c r="I160" s="114"/>
      <c r="J160" s="115"/>
    </row>
    <row r="161" spans="1:10" s="17" customFormat="1" ht="111" customHeight="1">
      <c r="A161" s="28" t="s">
        <v>645</v>
      </c>
      <c r="B161" s="29" t="s">
        <v>83</v>
      </c>
      <c r="C161" s="72" t="s">
        <v>192</v>
      </c>
      <c r="D161" s="29" t="s">
        <v>69</v>
      </c>
      <c r="E161" s="53" t="s">
        <v>646</v>
      </c>
      <c r="F161" s="29"/>
      <c r="G161" s="30">
        <v>14110</v>
      </c>
      <c r="H161" s="58">
        <v>3</v>
      </c>
      <c r="I161" s="58">
        <v>14.12</v>
      </c>
      <c r="J161" s="124">
        <f t="shared" ref="J161:J162" si="1">0.59*0.36*0.28</f>
        <v>5.9471999999999997E-2</v>
      </c>
    </row>
    <row r="162" spans="1:10" s="17" customFormat="1" ht="111" customHeight="1">
      <c r="A162" s="28" t="s">
        <v>647</v>
      </c>
      <c r="B162" s="29" t="s">
        <v>83</v>
      </c>
      <c r="C162" s="72" t="s">
        <v>270</v>
      </c>
      <c r="D162" s="29" t="s">
        <v>69</v>
      </c>
      <c r="E162" s="53" t="s">
        <v>648</v>
      </c>
      <c r="F162" s="29"/>
      <c r="G162" s="30">
        <v>14110</v>
      </c>
      <c r="H162" s="58">
        <v>3</v>
      </c>
      <c r="I162" s="58">
        <v>14.12</v>
      </c>
      <c r="J162" s="124">
        <f t="shared" si="1"/>
        <v>5.9471999999999997E-2</v>
      </c>
    </row>
    <row r="163" spans="1:10" ht="22.5" customHeight="1">
      <c r="A163" s="113" t="s">
        <v>649</v>
      </c>
      <c r="B163" s="114"/>
      <c r="C163" s="114"/>
      <c r="D163" s="114"/>
      <c r="E163" s="114"/>
      <c r="F163" s="114"/>
      <c r="G163" s="114"/>
      <c r="H163" s="114"/>
      <c r="I163" s="114"/>
      <c r="J163" s="115"/>
    </row>
    <row r="164" spans="1:10" s="17" customFormat="1" ht="21" customHeight="1">
      <c r="A164" s="28" t="s">
        <v>650</v>
      </c>
      <c r="B164" s="29" t="s">
        <v>83</v>
      </c>
      <c r="C164" s="72" t="s">
        <v>68</v>
      </c>
      <c r="D164" s="29" t="s">
        <v>69</v>
      </c>
      <c r="E164" s="234" t="s">
        <v>651</v>
      </c>
      <c r="F164" s="220"/>
      <c r="G164" s="30">
        <v>17650</v>
      </c>
      <c r="H164" s="245">
        <v>3</v>
      </c>
      <c r="I164" s="285">
        <v>17.2</v>
      </c>
      <c r="J164" s="247">
        <f>0.62*0.34*0.34</f>
        <v>7.1672000000000013E-2</v>
      </c>
    </row>
    <row r="165" spans="1:10" s="17" customFormat="1" ht="21" customHeight="1">
      <c r="A165" s="28" t="s">
        <v>652</v>
      </c>
      <c r="B165" s="29" t="s">
        <v>165</v>
      </c>
      <c r="C165" s="72" t="s">
        <v>68</v>
      </c>
      <c r="D165" s="29" t="s">
        <v>69</v>
      </c>
      <c r="E165" s="234"/>
      <c r="F165" s="220"/>
      <c r="G165" s="30">
        <v>17650</v>
      </c>
      <c r="H165" s="246"/>
      <c r="I165" s="286"/>
      <c r="J165" s="248"/>
    </row>
    <row r="166" spans="1:10" s="17" customFormat="1" ht="21" customHeight="1">
      <c r="A166" s="28" t="s">
        <v>653</v>
      </c>
      <c r="B166" s="29" t="s">
        <v>85</v>
      </c>
      <c r="C166" s="72" t="s">
        <v>68</v>
      </c>
      <c r="D166" s="29" t="s">
        <v>69</v>
      </c>
      <c r="E166" s="234"/>
      <c r="F166" s="220"/>
      <c r="G166" s="30">
        <v>17650</v>
      </c>
      <c r="H166" s="246"/>
      <c r="I166" s="286"/>
      <c r="J166" s="248"/>
    </row>
    <row r="167" spans="1:10" s="17" customFormat="1" ht="21" customHeight="1">
      <c r="A167" s="28" t="s">
        <v>654</v>
      </c>
      <c r="B167" s="29" t="s">
        <v>87</v>
      </c>
      <c r="C167" s="72" t="s">
        <v>68</v>
      </c>
      <c r="D167" s="29" t="s">
        <v>69</v>
      </c>
      <c r="E167" s="234"/>
      <c r="F167" s="220"/>
      <c r="G167" s="30">
        <v>17650</v>
      </c>
      <c r="H167" s="246"/>
      <c r="I167" s="286"/>
      <c r="J167" s="248"/>
    </row>
    <row r="168" spans="1:10" s="17" customFormat="1" ht="21" customHeight="1">
      <c r="A168" s="28" t="s">
        <v>655</v>
      </c>
      <c r="B168" s="29" t="s">
        <v>68</v>
      </c>
      <c r="C168" s="72" t="s">
        <v>68</v>
      </c>
      <c r="D168" s="29" t="s">
        <v>69</v>
      </c>
      <c r="E168" s="234"/>
      <c r="F168" s="220"/>
      <c r="G168" s="30">
        <v>17650</v>
      </c>
      <c r="H168" s="246"/>
      <c r="I168" s="286"/>
      <c r="J168" s="248"/>
    </row>
    <row r="169" spans="1:10" s="17" customFormat="1" ht="21" customHeight="1">
      <c r="A169" s="28" t="s">
        <v>656</v>
      </c>
      <c r="B169" s="29" t="s">
        <v>285</v>
      </c>
      <c r="C169" s="72" t="s">
        <v>68</v>
      </c>
      <c r="D169" s="29" t="s">
        <v>69</v>
      </c>
      <c r="E169" s="234"/>
      <c r="F169" s="220"/>
      <c r="G169" s="30">
        <v>17650</v>
      </c>
      <c r="H169" s="246"/>
      <c r="I169" s="286"/>
      <c r="J169" s="248"/>
    </row>
    <row r="170" spans="1:10" s="17" customFormat="1" ht="21" customHeight="1">
      <c r="A170" s="28" t="s">
        <v>657</v>
      </c>
      <c r="B170" s="29" t="s">
        <v>72</v>
      </c>
      <c r="C170" s="72" t="s">
        <v>68</v>
      </c>
      <c r="D170" s="29" t="s">
        <v>69</v>
      </c>
      <c r="E170" s="234"/>
      <c r="F170" s="220"/>
      <c r="G170" s="30">
        <v>17650</v>
      </c>
      <c r="H170" s="249"/>
      <c r="I170" s="287"/>
      <c r="J170" s="250"/>
    </row>
    <row r="171" spans="1:10" s="17" customFormat="1" ht="24" customHeight="1">
      <c r="A171" s="28" t="s">
        <v>658</v>
      </c>
      <c r="B171" s="29" t="s">
        <v>165</v>
      </c>
      <c r="C171" s="72" t="s">
        <v>270</v>
      </c>
      <c r="D171" s="29" t="s">
        <v>69</v>
      </c>
      <c r="E171" s="234" t="s">
        <v>659</v>
      </c>
      <c r="F171" s="220"/>
      <c r="G171" s="30">
        <v>17650</v>
      </c>
      <c r="H171" s="245">
        <v>3</v>
      </c>
      <c r="I171" s="285">
        <v>17.2</v>
      </c>
      <c r="J171" s="247">
        <f>0.62*0.34*0.34</f>
        <v>7.1672000000000013E-2</v>
      </c>
    </row>
    <row r="172" spans="1:10" s="17" customFormat="1" ht="24" customHeight="1">
      <c r="A172" s="28" t="s">
        <v>660</v>
      </c>
      <c r="B172" s="29" t="s">
        <v>85</v>
      </c>
      <c r="C172" s="72" t="s">
        <v>270</v>
      </c>
      <c r="D172" s="29" t="s">
        <v>69</v>
      </c>
      <c r="E172" s="234"/>
      <c r="F172" s="220"/>
      <c r="G172" s="30">
        <v>17650</v>
      </c>
      <c r="H172" s="246"/>
      <c r="I172" s="286"/>
      <c r="J172" s="248"/>
    </row>
    <row r="173" spans="1:10" s="17" customFormat="1" ht="24" customHeight="1">
      <c r="A173" s="28" t="s">
        <v>661</v>
      </c>
      <c r="B173" s="29" t="s">
        <v>285</v>
      </c>
      <c r="C173" s="72" t="s">
        <v>270</v>
      </c>
      <c r="D173" s="29" t="s">
        <v>69</v>
      </c>
      <c r="E173" s="234"/>
      <c r="F173" s="220"/>
      <c r="G173" s="30">
        <v>17650</v>
      </c>
      <c r="H173" s="246"/>
      <c r="I173" s="286"/>
      <c r="J173" s="248"/>
    </row>
    <row r="174" spans="1:10" s="17" customFormat="1" ht="24" customHeight="1">
      <c r="A174" s="28" t="s">
        <v>662</v>
      </c>
      <c r="B174" s="29" t="s">
        <v>68</v>
      </c>
      <c r="C174" s="72" t="s">
        <v>270</v>
      </c>
      <c r="D174" s="29" t="s">
        <v>69</v>
      </c>
      <c r="E174" s="234"/>
      <c r="F174" s="220"/>
      <c r="G174" s="30">
        <v>17650</v>
      </c>
      <c r="H174" s="246"/>
      <c r="I174" s="286"/>
      <c r="J174" s="248"/>
    </row>
    <row r="175" spans="1:10" s="17" customFormat="1" ht="24" customHeight="1">
      <c r="A175" s="28" t="s">
        <v>663</v>
      </c>
      <c r="B175" s="29" t="s">
        <v>72</v>
      </c>
      <c r="C175" s="72" t="s">
        <v>270</v>
      </c>
      <c r="D175" s="29" t="s">
        <v>69</v>
      </c>
      <c r="E175" s="234"/>
      <c r="F175" s="220"/>
      <c r="G175" s="30">
        <v>17650</v>
      </c>
      <c r="H175" s="246"/>
      <c r="I175" s="286"/>
      <c r="J175" s="248"/>
    </row>
    <row r="176" spans="1:10" ht="22.5" customHeight="1">
      <c r="A176" s="113" t="s">
        <v>664</v>
      </c>
      <c r="B176" s="114"/>
      <c r="C176" s="114"/>
      <c r="D176" s="114"/>
      <c r="E176" s="114"/>
      <c r="F176" s="114"/>
      <c r="G176" s="114"/>
      <c r="H176" s="114"/>
      <c r="I176" s="114"/>
      <c r="J176" s="115"/>
    </row>
    <row r="177" spans="1:11" s="17" customFormat="1" ht="21.75" customHeight="1">
      <c r="A177" s="28" t="s">
        <v>665</v>
      </c>
      <c r="B177" s="29" t="s">
        <v>83</v>
      </c>
      <c r="C177" s="72" t="s">
        <v>68</v>
      </c>
      <c r="D177" s="29" t="s">
        <v>75</v>
      </c>
      <c r="E177" s="217" t="s">
        <v>666</v>
      </c>
      <c r="F177" s="304"/>
      <c r="G177" s="30">
        <v>18290</v>
      </c>
      <c r="H177" s="303">
        <v>1</v>
      </c>
      <c r="I177" s="303">
        <v>17.2</v>
      </c>
      <c r="J177" s="305">
        <f>0.62*0.34*0.34</f>
        <v>7.1672000000000013E-2</v>
      </c>
    </row>
    <row r="178" spans="1:11" s="17" customFormat="1" ht="21.75" customHeight="1">
      <c r="A178" s="28" t="s">
        <v>667</v>
      </c>
      <c r="B178" s="29" t="s">
        <v>165</v>
      </c>
      <c r="C178" s="72" t="s">
        <v>68</v>
      </c>
      <c r="D178" s="29" t="s">
        <v>75</v>
      </c>
      <c r="E178" s="218"/>
      <c r="F178" s="304"/>
      <c r="G178" s="30">
        <v>18290</v>
      </c>
      <c r="H178" s="303"/>
      <c r="I178" s="303"/>
      <c r="J178" s="305"/>
    </row>
    <row r="179" spans="1:11" s="17" customFormat="1" ht="22.5" customHeight="1">
      <c r="A179" s="28" t="s">
        <v>668</v>
      </c>
      <c r="B179" s="29" t="s">
        <v>85</v>
      </c>
      <c r="C179" s="72" t="s">
        <v>68</v>
      </c>
      <c r="D179" s="29" t="s">
        <v>75</v>
      </c>
      <c r="E179" s="218"/>
      <c r="F179" s="304"/>
      <c r="G179" s="30">
        <v>18290</v>
      </c>
      <c r="H179" s="303"/>
      <c r="I179" s="303"/>
      <c r="J179" s="305"/>
    </row>
    <row r="180" spans="1:11" s="17" customFormat="1" ht="22.5" customHeight="1">
      <c r="A180" s="28" t="s">
        <v>669</v>
      </c>
      <c r="B180" s="29" t="s">
        <v>285</v>
      </c>
      <c r="C180" s="72" t="s">
        <v>68</v>
      </c>
      <c r="D180" s="29" t="s">
        <v>75</v>
      </c>
      <c r="E180" s="218"/>
      <c r="F180" s="304"/>
      <c r="G180" s="30">
        <v>18290</v>
      </c>
      <c r="H180" s="303"/>
      <c r="I180" s="303"/>
      <c r="J180" s="305"/>
    </row>
    <row r="181" spans="1:11" s="17" customFormat="1" ht="22.5" customHeight="1">
      <c r="A181" s="28" t="s">
        <v>670</v>
      </c>
      <c r="B181" s="29" t="s">
        <v>285</v>
      </c>
      <c r="C181" s="72" t="s">
        <v>68</v>
      </c>
      <c r="D181" s="29" t="s">
        <v>75</v>
      </c>
      <c r="E181" s="218"/>
      <c r="F181" s="304"/>
      <c r="G181" s="30">
        <v>18290</v>
      </c>
      <c r="H181" s="303"/>
      <c r="I181" s="303"/>
      <c r="J181" s="305"/>
    </row>
    <row r="182" spans="1:11" s="17" customFormat="1" ht="22.5" customHeight="1">
      <c r="A182" s="28" t="s">
        <v>671</v>
      </c>
      <c r="B182" s="29" t="s">
        <v>68</v>
      </c>
      <c r="C182" s="72" t="s">
        <v>68</v>
      </c>
      <c r="D182" s="29" t="s">
        <v>75</v>
      </c>
      <c r="E182" s="218"/>
      <c r="F182" s="304"/>
      <c r="G182" s="30">
        <v>18290</v>
      </c>
      <c r="H182" s="303"/>
      <c r="I182" s="303"/>
      <c r="J182" s="305"/>
    </row>
    <row r="183" spans="1:11" s="17" customFormat="1" ht="22.5" customHeight="1">
      <c r="A183" s="28" t="s">
        <v>672</v>
      </c>
      <c r="B183" s="29" t="s">
        <v>72</v>
      </c>
      <c r="C183" s="72" t="s">
        <v>68</v>
      </c>
      <c r="D183" s="29" t="s">
        <v>75</v>
      </c>
      <c r="E183" s="219"/>
      <c r="F183" s="304"/>
      <c r="G183" s="30">
        <v>18290</v>
      </c>
      <c r="H183" s="303"/>
      <c r="I183" s="303"/>
      <c r="J183" s="305"/>
    </row>
    <row r="184" spans="1:11" s="17" customFormat="1" ht="33.75" customHeight="1">
      <c r="A184" s="28" t="s">
        <v>673</v>
      </c>
      <c r="B184" s="29" t="s">
        <v>165</v>
      </c>
      <c r="C184" s="72" t="s">
        <v>270</v>
      </c>
      <c r="D184" s="29" t="s">
        <v>75</v>
      </c>
      <c r="E184" s="234" t="s">
        <v>674</v>
      </c>
      <c r="F184" s="220"/>
      <c r="G184" s="30">
        <v>18290</v>
      </c>
      <c r="H184" s="311">
        <v>1</v>
      </c>
      <c r="I184" s="303">
        <v>17.2</v>
      </c>
      <c r="J184" s="305">
        <f>0.62*0.34*0.34</f>
        <v>7.1672000000000013E-2</v>
      </c>
    </row>
    <row r="185" spans="1:11" s="17" customFormat="1" ht="33.75" customHeight="1">
      <c r="A185" s="28" t="s">
        <v>675</v>
      </c>
      <c r="B185" s="29" t="s">
        <v>285</v>
      </c>
      <c r="C185" s="72" t="s">
        <v>270</v>
      </c>
      <c r="D185" s="29" t="s">
        <v>75</v>
      </c>
      <c r="E185" s="234"/>
      <c r="F185" s="220"/>
      <c r="G185" s="30">
        <v>18290</v>
      </c>
      <c r="H185" s="311"/>
      <c r="I185" s="303"/>
      <c r="J185" s="305"/>
    </row>
    <row r="186" spans="1:11" s="17" customFormat="1" ht="33.75" customHeight="1">
      <c r="A186" s="28" t="s">
        <v>676</v>
      </c>
      <c r="B186" s="29" t="s">
        <v>68</v>
      </c>
      <c r="C186" s="72" t="s">
        <v>270</v>
      </c>
      <c r="D186" s="29" t="s">
        <v>75</v>
      </c>
      <c r="E186" s="234"/>
      <c r="F186" s="220"/>
      <c r="G186" s="30">
        <v>18290</v>
      </c>
      <c r="H186" s="311"/>
      <c r="I186" s="303"/>
      <c r="J186" s="305"/>
    </row>
    <row r="187" spans="1:11" s="17" customFormat="1" ht="33.75" customHeight="1">
      <c r="A187" s="28" t="s">
        <v>677</v>
      </c>
      <c r="B187" s="29" t="s">
        <v>72</v>
      </c>
      <c r="C187" s="72" t="s">
        <v>270</v>
      </c>
      <c r="D187" s="29" t="s">
        <v>75</v>
      </c>
      <c r="E187" s="234"/>
      <c r="F187" s="220"/>
      <c r="G187" s="30">
        <v>18290</v>
      </c>
      <c r="H187" s="311"/>
      <c r="I187" s="303"/>
      <c r="J187" s="305"/>
    </row>
    <row r="188" spans="1:11" ht="22.5" customHeight="1">
      <c r="A188" s="113" t="s">
        <v>678</v>
      </c>
      <c r="B188" s="114"/>
      <c r="C188" s="114"/>
      <c r="D188" s="114"/>
      <c r="E188" s="114"/>
      <c r="F188" s="114"/>
      <c r="G188" s="114"/>
      <c r="H188" s="114"/>
      <c r="I188" s="114"/>
      <c r="J188" s="115"/>
    </row>
    <row r="189" spans="1:11" s="17" customFormat="1" ht="51" customHeight="1">
      <c r="A189" s="28" t="s">
        <v>679</v>
      </c>
      <c r="B189" s="29" t="s">
        <v>83</v>
      </c>
      <c r="C189" s="72" t="s">
        <v>192</v>
      </c>
      <c r="D189" s="29" t="s">
        <v>69</v>
      </c>
      <c r="E189" s="234" t="s">
        <v>680</v>
      </c>
      <c r="F189" s="220"/>
      <c r="G189" s="30">
        <v>25190</v>
      </c>
      <c r="H189" s="213">
        <v>2</v>
      </c>
      <c r="I189" s="213">
        <v>12.2</v>
      </c>
      <c r="J189" s="309">
        <f>0.59*0.36*0.28</f>
        <v>5.9471999999999997E-2</v>
      </c>
      <c r="K189" s="125"/>
    </row>
    <row r="190" spans="1:11" s="17" customFormat="1" ht="51" customHeight="1">
      <c r="A190" s="28" t="s">
        <v>681</v>
      </c>
      <c r="B190" s="29" t="s">
        <v>83</v>
      </c>
      <c r="C190" s="72" t="s">
        <v>270</v>
      </c>
      <c r="D190" s="29" t="s">
        <v>69</v>
      </c>
      <c r="E190" s="234"/>
      <c r="F190" s="220"/>
      <c r="G190" s="30">
        <v>25190</v>
      </c>
      <c r="H190" s="213"/>
      <c r="I190" s="213"/>
      <c r="J190" s="309"/>
      <c r="K190" s="125"/>
    </row>
    <row r="191" spans="1:11" s="17" customFormat="1" ht="51" customHeight="1">
      <c r="A191" s="28" t="s">
        <v>682</v>
      </c>
      <c r="B191" s="29" t="s">
        <v>165</v>
      </c>
      <c r="C191" s="72" t="s">
        <v>270</v>
      </c>
      <c r="D191" s="29" t="s">
        <v>69</v>
      </c>
      <c r="E191" s="234"/>
      <c r="F191" s="220"/>
      <c r="G191" s="30">
        <v>25190</v>
      </c>
      <c r="H191" s="213"/>
      <c r="I191" s="213"/>
      <c r="J191" s="309"/>
      <c r="K191" s="125"/>
    </row>
    <row r="192" spans="1:11" s="17" customFormat="1" ht="51" customHeight="1">
      <c r="A192" s="28" t="s">
        <v>683</v>
      </c>
      <c r="B192" s="29" t="s">
        <v>285</v>
      </c>
      <c r="C192" s="72" t="s">
        <v>270</v>
      </c>
      <c r="D192" s="29" t="s">
        <v>69</v>
      </c>
      <c r="E192" s="234"/>
      <c r="F192" s="220"/>
      <c r="G192" s="30">
        <v>26630</v>
      </c>
      <c r="H192" s="213"/>
      <c r="I192" s="213"/>
      <c r="J192" s="309"/>
      <c r="K192" s="125"/>
    </row>
    <row r="193" spans="1:10" ht="22.5" customHeight="1">
      <c r="A193" s="113" t="s">
        <v>684</v>
      </c>
      <c r="B193" s="114"/>
      <c r="C193" s="114"/>
      <c r="D193" s="114"/>
      <c r="E193" s="114"/>
      <c r="F193" s="114"/>
      <c r="G193" s="114"/>
      <c r="H193" s="114"/>
      <c r="I193" s="114"/>
      <c r="J193" s="115"/>
    </row>
    <row r="194" spans="1:10" s="17" customFormat="1" ht="44.25" customHeight="1">
      <c r="A194" s="28" t="s">
        <v>685</v>
      </c>
      <c r="B194" s="29" t="s">
        <v>165</v>
      </c>
      <c r="C194" s="72" t="s">
        <v>68</v>
      </c>
      <c r="D194" s="29" t="s">
        <v>69</v>
      </c>
      <c r="E194" s="234" t="s">
        <v>686</v>
      </c>
      <c r="F194" s="304"/>
      <c r="G194" s="30">
        <v>24640</v>
      </c>
      <c r="H194" s="245">
        <v>1</v>
      </c>
      <c r="I194" s="285">
        <v>8.1999999999999993</v>
      </c>
      <c r="J194" s="247">
        <f>0.34*0.34*0.34</f>
        <v>3.9304000000000013E-2</v>
      </c>
    </row>
    <row r="195" spans="1:10" s="17" customFormat="1" ht="44.25" customHeight="1">
      <c r="A195" s="28" t="s">
        <v>687</v>
      </c>
      <c r="B195" s="29" t="s">
        <v>68</v>
      </c>
      <c r="C195" s="72" t="s">
        <v>68</v>
      </c>
      <c r="D195" s="29" t="s">
        <v>69</v>
      </c>
      <c r="E195" s="234"/>
      <c r="F195" s="304"/>
      <c r="G195" s="30">
        <v>27190</v>
      </c>
      <c r="H195" s="246"/>
      <c r="I195" s="286"/>
      <c r="J195" s="248"/>
    </row>
    <row r="196" spans="1:10" s="17" customFormat="1" ht="56.25" customHeight="1">
      <c r="A196" s="28" t="s">
        <v>688</v>
      </c>
      <c r="B196" s="29" t="s">
        <v>72</v>
      </c>
      <c r="C196" s="72" t="s">
        <v>68</v>
      </c>
      <c r="D196" s="29" t="s">
        <v>69</v>
      </c>
      <c r="E196" s="234"/>
      <c r="F196" s="304"/>
      <c r="G196" s="30">
        <v>27510</v>
      </c>
      <c r="H196" s="249"/>
      <c r="I196" s="287"/>
      <c r="J196" s="250"/>
    </row>
    <row r="197" spans="1:10" s="17" customFormat="1" ht="56.25" customHeight="1">
      <c r="A197" s="28" t="s">
        <v>689</v>
      </c>
      <c r="B197" s="29" t="s">
        <v>165</v>
      </c>
      <c r="C197" s="72" t="s">
        <v>270</v>
      </c>
      <c r="D197" s="29" t="s">
        <v>69</v>
      </c>
      <c r="E197" s="234" t="s">
        <v>690</v>
      </c>
      <c r="F197" s="306"/>
      <c r="G197" s="30">
        <v>24640</v>
      </c>
      <c r="H197" s="245">
        <v>1</v>
      </c>
      <c r="I197" s="285">
        <v>8.1999999999999993</v>
      </c>
      <c r="J197" s="247">
        <f>0.34*0.34*0.34</f>
        <v>3.9304000000000013E-2</v>
      </c>
    </row>
    <row r="198" spans="1:10" s="17" customFormat="1" ht="42" customHeight="1">
      <c r="A198" s="28" t="s">
        <v>691</v>
      </c>
      <c r="B198" s="29" t="s">
        <v>68</v>
      </c>
      <c r="C198" s="72" t="s">
        <v>270</v>
      </c>
      <c r="D198" s="29" t="s">
        <v>69</v>
      </c>
      <c r="E198" s="234"/>
      <c r="F198" s="307"/>
      <c r="G198" s="30">
        <v>27190</v>
      </c>
      <c r="H198" s="246"/>
      <c r="I198" s="286"/>
      <c r="J198" s="248"/>
    </row>
    <row r="199" spans="1:10" s="17" customFormat="1" ht="42" customHeight="1">
      <c r="A199" s="28" t="s">
        <v>692</v>
      </c>
      <c r="B199" s="29" t="s">
        <v>285</v>
      </c>
      <c r="C199" s="72" t="s">
        <v>270</v>
      </c>
      <c r="D199" s="29" t="s">
        <v>69</v>
      </c>
      <c r="E199" s="234"/>
      <c r="F199" s="307"/>
      <c r="G199" s="30">
        <v>26580</v>
      </c>
      <c r="H199" s="246"/>
      <c r="I199" s="286"/>
      <c r="J199" s="248"/>
    </row>
    <row r="200" spans="1:10" s="17" customFormat="1" ht="54" customHeight="1">
      <c r="A200" s="28" t="s">
        <v>693</v>
      </c>
      <c r="B200" s="29" t="s">
        <v>72</v>
      </c>
      <c r="C200" s="72" t="s">
        <v>270</v>
      </c>
      <c r="D200" s="29" t="s">
        <v>69</v>
      </c>
      <c r="E200" s="234"/>
      <c r="F200" s="308"/>
      <c r="G200" s="30">
        <v>27510</v>
      </c>
      <c r="H200" s="249"/>
      <c r="I200" s="287"/>
      <c r="J200" s="250"/>
    </row>
    <row r="201" spans="1:10" ht="22.5" customHeight="1">
      <c r="A201" s="113" t="s">
        <v>694</v>
      </c>
      <c r="B201" s="114"/>
      <c r="C201" s="114"/>
      <c r="D201" s="114"/>
      <c r="E201" s="114"/>
      <c r="F201" s="114"/>
      <c r="G201" s="114"/>
      <c r="H201" s="114"/>
      <c r="I201" s="114"/>
      <c r="J201" s="115"/>
    </row>
    <row r="202" spans="1:10" s="17" customFormat="1" ht="44.25" customHeight="1">
      <c r="A202" s="28" t="s">
        <v>695</v>
      </c>
      <c r="B202" s="29" t="s">
        <v>165</v>
      </c>
      <c r="C202" s="72" t="s">
        <v>68</v>
      </c>
      <c r="D202" s="29" t="s">
        <v>75</v>
      </c>
      <c r="E202" s="234" t="s">
        <v>696</v>
      </c>
      <c r="F202" s="220"/>
      <c r="G202" s="30">
        <v>25800</v>
      </c>
      <c r="H202" s="245">
        <v>1</v>
      </c>
      <c r="I202" s="285">
        <v>8.1999999999999993</v>
      </c>
      <c r="J202" s="247">
        <f>0.34*0.34*0.34</f>
        <v>3.9304000000000013E-2</v>
      </c>
    </row>
    <row r="203" spans="1:10" s="17" customFormat="1" ht="44.25" customHeight="1">
      <c r="A203" s="28" t="s">
        <v>697</v>
      </c>
      <c r="B203" s="29" t="s">
        <v>285</v>
      </c>
      <c r="C203" s="72" t="s">
        <v>68</v>
      </c>
      <c r="D203" s="29" t="s">
        <v>75</v>
      </c>
      <c r="E203" s="234"/>
      <c r="F203" s="220"/>
      <c r="G203" s="30">
        <v>25800</v>
      </c>
      <c r="H203" s="246"/>
      <c r="I203" s="286"/>
      <c r="J203" s="248"/>
    </row>
    <row r="204" spans="1:10" s="17" customFormat="1" ht="44.25" customHeight="1">
      <c r="A204" s="28" t="s">
        <v>698</v>
      </c>
      <c r="B204" s="29" t="s">
        <v>699</v>
      </c>
      <c r="C204" s="72" t="s">
        <v>68</v>
      </c>
      <c r="D204" s="29" t="s">
        <v>75</v>
      </c>
      <c r="E204" s="234"/>
      <c r="F204" s="220"/>
      <c r="G204" s="30">
        <v>25800</v>
      </c>
      <c r="H204" s="246"/>
      <c r="I204" s="286"/>
      <c r="J204" s="248"/>
    </row>
    <row r="205" spans="1:10" s="17" customFormat="1" ht="44.25" customHeight="1">
      <c r="A205" s="28" t="s">
        <v>700</v>
      </c>
      <c r="B205" s="29" t="s">
        <v>68</v>
      </c>
      <c r="C205" s="72" t="s">
        <v>68</v>
      </c>
      <c r="D205" s="29" t="s">
        <v>75</v>
      </c>
      <c r="E205" s="234"/>
      <c r="F205" s="220"/>
      <c r="G205" s="30">
        <v>25800</v>
      </c>
      <c r="H205" s="246"/>
      <c r="I205" s="286"/>
      <c r="J205" s="248"/>
    </row>
    <row r="206" spans="1:10" s="17" customFormat="1" ht="44.25" customHeight="1">
      <c r="A206" s="28" t="s">
        <v>701</v>
      </c>
      <c r="B206" s="29" t="s">
        <v>72</v>
      </c>
      <c r="C206" s="72" t="s">
        <v>68</v>
      </c>
      <c r="D206" s="29" t="s">
        <v>75</v>
      </c>
      <c r="E206" s="234"/>
      <c r="F206" s="220"/>
      <c r="G206" s="30">
        <v>25800</v>
      </c>
      <c r="H206" s="249"/>
      <c r="I206" s="287"/>
      <c r="J206" s="250"/>
    </row>
    <row r="207" spans="1:10" s="17" customFormat="1" ht="44.25" customHeight="1">
      <c r="A207" s="28" t="s">
        <v>702</v>
      </c>
      <c r="B207" s="29" t="s">
        <v>165</v>
      </c>
      <c r="C207" s="72" t="s">
        <v>270</v>
      </c>
      <c r="D207" s="29" t="s">
        <v>75</v>
      </c>
      <c r="E207" s="234" t="s">
        <v>703</v>
      </c>
      <c r="F207" s="220"/>
      <c r="G207" s="30">
        <v>25800</v>
      </c>
      <c r="H207" s="245">
        <v>1</v>
      </c>
      <c r="I207" s="285">
        <v>8.1999999999999993</v>
      </c>
      <c r="J207" s="247">
        <f>0.34*0.34*0.34</f>
        <v>3.9304000000000013E-2</v>
      </c>
    </row>
    <row r="208" spans="1:10" s="17" customFormat="1" ht="44.25" customHeight="1">
      <c r="A208" s="28" t="s">
        <v>704</v>
      </c>
      <c r="B208" s="29" t="s">
        <v>285</v>
      </c>
      <c r="C208" s="72" t="s">
        <v>270</v>
      </c>
      <c r="D208" s="29" t="s">
        <v>75</v>
      </c>
      <c r="E208" s="234"/>
      <c r="F208" s="220"/>
      <c r="G208" s="30">
        <v>25800</v>
      </c>
      <c r="H208" s="246"/>
      <c r="I208" s="286"/>
      <c r="J208" s="248"/>
    </row>
    <row r="209" spans="1:10" s="17" customFormat="1" ht="44.25" customHeight="1">
      <c r="A209" s="28" t="s">
        <v>705</v>
      </c>
      <c r="B209" s="29" t="s">
        <v>699</v>
      </c>
      <c r="C209" s="72" t="s">
        <v>270</v>
      </c>
      <c r="D209" s="29" t="s">
        <v>75</v>
      </c>
      <c r="E209" s="234"/>
      <c r="F209" s="220"/>
      <c r="G209" s="30">
        <v>25800</v>
      </c>
      <c r="H209" s="246"/>
      <c r="I209" s="286"/>
      <c r="J209" s="248"/>
    </row>
    <row r="210" spans="1:10" s="17" customFormat="1" ht="44.25" customHeight="1">
      <c r="A210" s="28" t="s">
        <v>706</v>
      </c>
      <c r="B210" s="29" t="s">
        <v>68</v>
      </c>
      <c r="C210" s="72" t="s">
        <v>270</v>
      </c>
      <c r="D210" s="29" t="s">
        <v>75</v>
      </c>
      <c r="E210" s="234"/>
      <c r="F210" s="220"/>
      <c r="G210" s="30">
        <v>25800</v>
      </c>
      <c r="H210" s="246"/>
      <c r="I210" s="286"/>
      <c r="J210" s="248"/>
    </row>
    <row r="211" spans="1:10" s="17" customFormat="1" ht="44.25" customHeight="1">
      <c r="A211" s="28" t="s">
        <v>707</v>
      </c>
      <c r="B211" s="29" t="s">
        <v>72</v>
      </c>
      <c r="C211" s="72" t="s">
        <v>270</v>
      </c>
      <c r="D211" s="29" t="s">
        <v>75</v>
      </c>
      <c r="E211" s="234"/>
      <c r="F211" s="220"/>
      <c r="G211" s="30">
        <v>25800</v>
      </c>
      <c r="H211" s="249"/>
      <c r="I211" s="287"/>
      <c r="J211" s="250"/>
    </row>
  </sheetData>
  <autoFilter ref="A2:E211" xr:uid="{00000000-0009-0000-0000-000007000000}"/>
  <mergeCells count="195">
    <mergeCell ref="E24:E27"/>
    <mergeCell ref="H55:H57"/>
    <mergeCell ref="I33:I36"/>
    <mergeCell ref="I24:I27"/>
    <mergeCell ref="I11:I12"/>
    <mergeCell ref="F55:F57"/>
    <mergeCell ref="I16:I23"/>
    <mergeCell ref="F11:F12"/>
    <mergeCell ref="H28:H29"/>
    <mergeCell ref="E16:E23"/>
    <mergeCell ref="F28:F29"/>
    <mergeCell ref="F16:F23"/>
    <mergeCell ref="F24:F27"/>
    <mergeCell ref="F40:F49"/>
    <mergeCell ref="H37:H49"/>
    <mergeCell ref="I37:I49"/>
    <mergeCell ref="F33:F36"/>
    <mergeCell ref="E37:E49"/>
    <mergeCell ref="F1:H1"/>
    <mergeCell ref="E7:E8"/>
    <mergeCell ref="H24:H27"/>
    <mergeCell ref="F7:F8"/>
    <mergeCell ref="H16:H23"/>
    <mergeCell ref="B1:E1"/>
    <mergeCell ref="J72:J73"/>
    <mergeCell ref="F164:F170"/>
    <mergeCell ref="I164:I170"/>
    <mergeCell ref="F140:F143"/>
    <mergeCell ref="F90:F91"/>
    <mergeCell ref="H140:H143"/>
    <mergeCell ref="I140:I143"/>
    <mergeCell ref="J140:J143"/>
    <mergeCell ref="F137:F138"/>
    <mergeCell ref="J99:J100"/>
    <mergeCell ref="J24:J27"/>
    <mergeCell ref="I77:I80"/>
    <mergeCell ref="J137:J138"/>
    <mergeCell ref="E33:E36"/>
    <mergeCell ref="F50:F51"/>
    <mergeCell ref="E55:E57"/>
    <mergeCell ref="E9:E10"/>
    <mergeCell ref="F9:F10"/>
    <mergeCell ref="F83:F86"/>
    <mergeCell ref="E77:E80"/>
    <mergeCell ref="F72:F73"/>
    <mergeCell ref="F128:F130"/>
    <mergeCell ref="H184:H187"/>
    <mergeCell ref="F184:F187"/>
    <mergeCell ref="H99:H100"/>
    <mergeCell ref="E90:E91"/>
    <mergeCell ref="H90:H91"/>
    <mergeCell ref="H77:H80"/>
    <mergeCell ref="H72:H73"/>
    <mergeCell ref="E134:E135"/>
    <mergeCell ref="H134:H135"/>
    <mergeCell ref="F113:F114"/>
    <mergeCell ref="F101:F102"/>
    <mergeCell ref="H101:H102"/>
    <mergeCell ref="H81:H82"/>
    <mergeCell ref="E207:E211"/>
    <mergeCell ref="F207:F211"/>
    <mergeCell ref="H207:H211"/>
    <mergeCell ref="E87:E88"/>
    <mergeCell ref="E184:E187"/>
    <mergeCell ref="H194:H196"/>
    <mergeCell ref="F194:F196"/>
    <mergeCell ref="E194:E196"/>
    <mergeCell ref="I207:I211"/>
    <mergeCell ref="E189:E192"/>
    <mergeCell ref="E202:E206"/>
    <mergeCell ref="E197:E200"/>
    <mergeCell ref="I134:I135"/>
    <mergeCell ref="F134:F136"/>
    <mergeCell ref="I137:I138"/>
    <mergeCell ref="H125:H126"/>
    <mergeCell ref="E128:E130"/>
    <mergeCell ref="I128:I130"/>
    <mergeCell ref="F131:F132"/>
    <mergeCell ref="I131:I132"/>
    <mergeCell ref="H128:H130"/>
    <mergeCell ref="H158:H159"/>
    <mergeCell ref="I158:I159"/>
    <mergeCell ref="J207:J211"/>
    <mergeCell ref="J202:J206"/>
    <mergeCell ref="I197:I200"/>
    <mergeCell ref="H197:H200"/>
    <mergeCell ref="F197:F200"/>
    <mergeCell ref="I194:I196"/>
    <mergeCell ref="J194:J196"/>
    <mergeCell ref="J184:J187"/>
    <mergeCell ref="I184:I187"/>
    <mergeCell ref="F202:F206"/>
    <mergeCell ref="H202:H206"/>
    <mergeCell ref="I202:I206"/>
    <mergeCell ref="I189:I192"/>
    <mergeCell ref="J197:J200"/>
    <mergeCell ref="F189:F192"/>
    <mergeCell ref="J189:J192"/>
    <mergeCell ref="H189:H192"/>
    <mergeCell ref="J164:J170"/>
    <mergeCell ref="I171:I175"/>
    <mergeCell ref="H164:H170"/>
    <mergeCell ref="H177:H183"/>
    <mergeCell ref="E177:E183"/>
    <mergeCell ref="F171:F175"/>
    <mergeCell ref="E164:E170"/>
    <mergeCell ref="E171:E175"/>
    <mergeCell ref="H171:H175"/>
    <mergeCell ref="I177:I183"/>
    <mergeCell ref="F177:F183"/>
    <mergeCell ref="J171:J175"/>
    <mergeCell ref="J177:J183"/>
    <mergeCell ref="J150:J157"/>
    <mergeCell ref="E150:E157"/>
    <mergeCell ref="H150:H157"/>
    <mergeCell ref="I144:I145"/>
    <mergeCell ref="F150:F157"/>
    <mergeCell ref="I150:I157"/>
    <mergeCell ref="J134:J135"/>
    <mergeCell ref="H144:H145"/>
    <mergeCell ref="H137:H138"/>
    <mergeCell ref="J128:J130"/>
    <mergeCell ref="F125:F126"/>
    <mergeCell ref="F144:F145"/>
    <mergeCell ref="H131:H132"/>
    <mergeCell ref="E140:E143"/>
    <mergeCell ref="J131:J132"/>
    <mergeCell ref="I125:I126"/>
    <mergeCell ref="I92:I95"/>
    <mergeCell ref="I96:I97"/>
    <mergeCell ref="J144:J145"/>
    <mergeCell ref="E116:E124"/>
    <mergeCell ref="F116:F124"/>
    <mergeCell ref="I113:I114"/>
    <mergeCell ref="H104:H111"/>
    <mergeCell ref="H116:H124"/>
    <mergeCell ref="J55:J57"/>
    <mergeCell ref="I55:I57"/>
    <mergeCell ref="J50:J51"/>
    <mergeCell ref="E104:E111"/>
    <mergeCell ref="J104:J111"/>
    <mergeCell ref="I87:I88"/>
    <mergeCell ref="J90:J91"/>
    <mergeCell ref="J92:J95"/>
    <mergeCell ref="E99:E100"/>
    <mergeCell ref="F92:F95"/>
    <mergeCell ref="I99:I100"/>
    <mergeCell ref="F104:F111"/>
    <mergeCell ref="E92:E95"/>
    <mergeCell ref="E83:E86"/>
    <mergeCell ref="F87:F88"/>
    <mergeCell ref="F99:F100"/>
    <mergeCell ref="I72:I73"/>
    <mergeCell ref="H87:H88"/>
    <mergeCell ref="H83:H86"/>
    <mergeCell ref="F81:F82"/>
    <mergeCell ref="F96:F97"/>
    <mergeCell ref="H96:H97"/>
    <mergeCell ref="F59:F60"/>
    <mergeCell ref="H59:H60"/>
    <mergeCell ref="I59:I60"/>
    <mergeCell ref="I83:I86"/>
    <mergeCell ref="I81:I82"/>
    <mergeCell ref="J77:J80"/>
    <mergeCell ref="J125:J126"/>
    <mergeCell ref="J81:J82"/>
    <mergeCell ref="J96:J97"/>
    <mergeCell ref="I101:I102"/>
    <mergeCell ref="J101:J102"/>
    <mergeCell ref="I116:I124"/>
    <mergeCell ref="J116:J124"/>
    <mergeCell ref="J37:J49"/>
    <mergeCell ref="E64:E71"/>
    <mergeCell ref="F64:F71"/>
    <mergeCell ref="H64:H71"/>
    <mergeCell ref="I64:I71"/>
    <mergeCell ref="J64:J71"/>
    <mergeCell ref="J158:J159"/>
    <mergeCell ref="J28:J29"/>
    <mergeCell ref="H11:H12"/>
    <mergeCell ref="J33:J36"/>
    <mergeCell ref="H50:H51"/>
    <mergeCell ref="I50:I51"/>
    <mergeCell ref="H113:H114"/>
    <mergeCell ref="I90:I91"/>
    <mergeCell ref="J16:J23"/>
    <mergeCell ref="H33:H36"/>
    <mergeCell ref="I104:I111"/>
    <mergeCell ref="J87:J88"/>
    <mergeCell ref="I28:I29"/>
    <mergeCell ref="J59:J60"/>
    <mergeCell ref="J11:J12"/>
    <mergeCell ref="J83:J86"/>
    <mergeCell ref="J113:J114"/>
    <mergeCell ref="H92:H95"/>
  </mergeCells>
  <pageMargins left="0.70866141732283472" right="0.70866141732283472" top="0.74803149606299213" bottom="0.74803149606299213" header="0.31496062992125984" footer="0.31496062992125984"/>
  <pageSetup paperSize="9" scale="13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L169"/>
  <sheetViews>
    <sheetView zoomScale="85" workbookViewId="0">
      <pane ySplit="2" topLeftCell="A63" activePane="bottomLeft" state="frozen"/>
      <selection activeCell="E4" sqref="E4:E13"/>
      <selection pane="bottomLeft" activeCell="H2" sqref="H2"/>
    </sheetView>
  </sheetViews>
  <sheetFormatPr defaultColWidth="11.42578125" defaultRowHeight="15"/>
  <cols>
    <col min="1" max="1" width="21.140625" style="1" customWidth="1"/>
    <col min="2" max="2" width="12.28515625" style="1" customWidth="1"/>
    <col min="3" max="3" width="12.140625" style="1" customWidth="1"/>
    <col min="4" max="4" width="11.85546875" style="1" customWidth="1"/>
    <col min="5" max="5" width="34" style="1" customWidth="1"/>
    <col min="6" max="6" width="31.7109375" style="1" customWidth="1"/>
    <col min="7" max="7" width="14.42578125" style="1" customWidth="1"/>
    <col min="8" max="8" width="13.5703125" style="1" customWidth="1"/>
    <col min="9" max="9" width="12.7109375" style="1" customWidth="1"/>
    <col min="10" max="10" width="12.5703125" style="1" customWidth="1"/>
    <col min="11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0" ht="52.5" customHeight="1">
      <c r="A1" s="20"/>
      <c r="B1" s="264" t="s">
        <v>170</v>
      </c>
      <c r="C1" s="264"/>
      <c r="D1" s="264"/>
      <c r="E1" s="264"/>
      <c r="F1" s="265"/>
      <c r="G1" s="265"/>
      <c r="H1" s="265"/>
      <c r="I1" s="80"/>
      <c r="J1" s="80"/>
    </row>
    <row r="2" spans="1:10" ht="63.75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0" ht="27" customHeight="1">
      <c r="A3" s="266" t="s">
        <v>708</v>
      </c>
      <c r="B3" s="266"/>
      <c r="C3" s="266"/>
      <c r="D3" s="266"/>
      <c r="E3" s="266"/>
      <c r="F3" s="266"/>
      <c r="G3" s="266"/>
      <c r="H3" s="266"/>
      <c r="I3" s="266"/>
      <c r="J3" s="266"/>
    </row>
    <row r="4" spans="1:10" s="17" customFormat="1" ht="12.75" customHeight="1">
      <c r="A4" s="28" t="s">
        <v>709</v>
      </c>
      <c r="B4" s="29" t="s">
        <v>83</v>
      </c>
      <c r="C4" s="29" t="s">
        <v>192</v>
      </c>
      <c r="D4" s="29" t="s">
        <v>69</v>
      </c>
      <c r="E4" s="234" t="s">
        <v>710</v>
      </c>
      <c r="F4" s="220"/>
      <c r="G4" s="30">
        <v>1700</v>
      </c>
      <c r="H4" s="245">
        <v>20</v>
      </c>
      <c r="I4" s="285">
        <v>6.7</v>
      </c>
      <c r="J4" s="221">
        <f>0.38*0.21*0.28</f>
        <v>2.2343999999999999E-2</v>
      </c>
    </row>
    <row r="5" spans="1:10" s="17" customFormat="1" ht="12.75" customHeight="1">
      <c r="A5" s="28" t="s">
        <v>711</v>
      </c>
      <c r="B5" s="29" t="s">
        <v>165</v>
      </c>
      <c r="C5" s="29" t="s">
        <v>192</v>
      </c>
      <c r="D5" s="29" t="s">
        <v>69</v>
      </c>
      <c r="E5" s="234"/>
      <c r="F5" s="220"/>
      <c r="G5" s="30">
        <v>1700</v>
      </c>
      <c r="H5" s="246"/>
      <c r="I5" s="286"/>
      <c r="J5" s="222"/>
    </row>
    <row r="6" spans="1:10" s="17" customFormat="1" ht="12.75" customHeight="1">
      <c r="A6" s="28" t="s">
        <v>712</v>
      </c>
      <c r="B6" s="29" t="s">
        <v>85</v>
      </c>
      <c r="C6" s="29" t="s">
        <v>192</v>
      </c>
      <c r="D6" s="29" t="s">
        <v>69</v>
      </c>
      <c r="E6" s="234"/>
      <c r="F6" s="220"/>
      <c r="G6" s="30">
        <v>1940</v>
      </c>
      <c r="H6" s="246"/>
      <c r="I6" s="286"/>
      <c r="J6" s="222"/>
    </row>
    <row r="7" spans="1:10" s="17" customFormat="1" ht="12.75" customHeight="1">
      <c r="A7" s="28" t="s">
        <v>713</v>
      </c>
      <c r="B7" s="29" t="s">
        <v>285</v>
      </c>
      <c r="C7" s="29" t="s">
        <v>192</v>
      </c>
      <c r="D7" s="29" t="s">
        <v>69</v>
      </c>
      <c r="E7" s="234"/>
      <c r="F7" s="220"/>
      <c r="G7" s="30">
        <v>1940</v>
      </c>
      <c r="H7" s="246"/>
      <c r="I7" s="286"/>
      <c r="J7" s="222"/>
    </row>
    <row r="8" spans="1:10" s="17" customFormat="1" ht="12.75" customHeight="1">
      <c r="A8" s="28" t="s">
        <v>714</v>
      </c>
      <c r="B8" s="29" t="s">
        <v>87</v>
      </c>
      <c r="C8" s="29" t="s">
        <v>192</v>
      </c>
      <c r="D8" s="29" t="s">
        <v>69</v>
      </c>
      <c r="E8" s="234"/>
      <c r="F8" s="220"/>
      <c r="G8" s="30">
        <v>2150</v>
      </c>
      <c r="H8" s="246"/>
      <c r="I8" s="286"/>
      <c r="J8" s="222"/>
    </row>
    <row r="9" spans="1:10" s="17" customFormat="1" ht="12.75" customHeight="1">
      <c r="A9" s="28" t="s">
        <v>715</v>
      </c>
      <c r="B9" s="29" t="s">
        <v>68</v>
      </c>
      <c r="C9" s="29" t="s">
        <v>192</v>
      </c>
      <c r="D9" s="29" t="s">
        <v>69</v>
      </c>
      <c r="E9" s="234"/>
      <c r="F9" s="220"/>
      <c r="G9" s="30">
        <v>2150</v>
      </c>
      <c r="H9" s="246"/>
      <c r="I9" s="286"/>
      <c r="J9" s="222"/>
    </row>
    <row r="10" spans="1:10" s="17" customFormat="1" ht="21.75" customHeight="1">
      <c r="A10" s="28" t="s">
        <v>716</v>
      </c>
      <c r="B10" s="29" t="s">
        <v>72</v>
      </c>
      <c r="C10" s="29" t="s">
        <v>192</v>
      </c>
      <c r="D10" s="29" t="s">
        <v>69</v>
      </c>
      <c r="E10" s="234"/>
      <c r="F10" s="220"/>
      <c r="G10" s="30">
        <v>2160</v>
      </c>
      <c r="H10" s="246"/>
      <c r="I10" s="286"/>
      <c r="J10" s="222"/>
    </row>
    <row r="11" spans="1:10" s="17" customFormat="1" ht="12.75" customHeight="1">
      <c r="A11" s="28" t="s">
        <v>717</v>
      </c>
      <c r="B11" s="29" t="s">
        <v>91</v>
      </c>
      <c r="C11" s="29" t="s">
        <v>192</v>
      </c>
      <c r="D11" s="29" t="s">
        <v>69</v>
      </c>
      <c r="E11" s="234"/>
      <c r="F11" s="220"/>
      <c r="G11" s="30">
        <v>2160</v>
      </c>
      <c r="H11" s="246"/>
      <c r="I11" s="286"/>
      <c r="J11" s="222"/>
    </row>
    <row r="12" spans="1:10" s="17" customFormat="1" ht="12.75" customHeight="1">
      <c r="A12" s="28" t="s">
        <v>718</v>
      </c>
      <c r="B12" s="29" t="s">
        <v>488</v>
      </c>
      <c r="C12" s="29" t="s">
        <v>192</v>
      </c>
      <c r="D12" s="29" t="s">
        <v>69</v>
      </c>
      <c r="E12" s="234"/>
      <c r="F12" s="220"/>
      <c r="G12" s="30">
        <v>2160</v>
      </c>
      <c r="H12" s="246"/>
      <c r="I12" s="286"/>
      <c r="J12" s="222"/>
    </row>
    <row r="13" spans="1:10" s="17" customFormat="1" ht="21">
      <c r="A13" s="28" t="s">
        <v>719</v>
      </c>
      <c r="B13" s="29" t="s">
        <v>520</v>
      </c>
      <c r="C13" s="29" t="s">
        <v>192</v>
      </c>
      <c r="D13" s="29" t="s">
        <v>69</v>
      </c>
      <c r="E13" s="234"/>
      <c r="F13" s="220"/>
      <c r="G13" s="30">
        <v>2160</v>
      </c>
      <c r="H13" s="249"/>
      <c r="I13" s="287"/>
      <c r="J13" s="223"/>
    </row>
    <row r="14" spans="1:10" s="17" customFormat="1" ht="18" customHeight="1">
      <c r="A14" s="28" t="s">
        <v>720</v>
      </c>
      <c r="B14" s="29" t="s">
        <v>83</v>
      </c>
      <c r="C14" s="29" t="s">
        <v>270</v>
      </c>
      <c r="D14" s="29" t="s">
        <v>69</v>
      </c>
      <c r="E14" s="234" t="s">
        <v>721</v>
      </c>
      <c r="F14" s="220"/>
      <c r="G14" s="30">
        <v>1700</v>
      </c>
      <c r="H14" s="245">
        <v>20</v>
      </c>
      <c r="I14" s="285">
        <v>6.7</v>
      </c>
      <c r="J14" s="221">
        <f>0.38*0.21*0.28</f>
        <v>2.2343999999999999E-2</v>
      </c>
    </row>
    <row r="15" spans="1:10" s="17" customFormat="1" ht="18" customHeight="1">
      <c r="A15" s="28" t="s">
        <v>722</v>
      </c>
      <c r="B15" s="29" t="s">
        <v>165</v>
      </c>
      <c r="C15" s="29" t="s">
        <v>270</v>
      </c>
      <c r="D15" s="29" t="s">
        <v>69</v>
      </c>
      <c r="E15" s="234"/>
      <c r="F15" s="220"/>
      <c r="G15" s="30">
        <v>1700</v>
      </c>
      <c r="H15" s="246"/>
      <c r="I15" s="286"/>
      <c r="J15" s="222"/>
    </row>
    <row r="16" spans="1:10" s="17" customFormat="1" ht="18" customHeight="1">
      <c r="A16" s="28" t="s">
        <v>723</v>
      </c>
      <c r="B16" s="29" t="s">
        <v>85</v>
      </c>
      <c r="C16" s="29" t="s">
        <v>270</v>
      </c>
      <c r="D16" s="29" t="s">
        <v>69</v>
      </c>
      <c r="E16" s="234"/>
      <c r="F16" s="220"/>
      <c r="G16" s="30">
        <v>1940</v>
      </c>
      <c r="H16" s="246"/>
      <c r="I16" s="286"/>
      <c r="J16" s="222"/>
    </row>
    <row r="17" spans="1:10" s="17" customFormat="1" ht="18" customHeight="1">
      <c r="A17" s="28" t="s">
        <v>724</v>
      </c>
      <c r="B17" s="29" t="s">
        <v>285</v>
      </c>
      <c r="C17" s="29" t="s">
        <v>270</v>
      </c>
      <c r="D17" s="29" t="s">
        <v>69</v>
      </c>
      <c r="E17" s="234"/>
      <c r="F17" s="220"/>
      <c r="G17" s="30">
        <v>1940</v>
      </c>
      <c r="H17" s="246"/>
      <c r="I17" s="286"/>
      <c r="J17" s="222"/>
    </row>
    <row r="18" spans="1:10" s="17" customFormat="1" ht="18" customHeight="1">
      <c r="A18" s="28" t="s">
        <v>725</v>
      </c>
      <c r="B18" s="29" t="s">
        <v>87</v>
      </c>
      <c r="C18" s="29" t="s">
        <v>270</v>
      </c>
      <c r="D18" s="29" t="s">
        <v>69</v>
      </c>
      <c r="E18" s="234"/>
      <c r="F18" s="220"/>
      <c r="G18" s="30">
        <v>2150</v>
      </c>
      <c r="H18" s="246"/>
      <c r="I18" s="286"/>
      <c r="J18" s="222"/>
    </row>
    <row r="19" spans="1:10" s="17" customFormat="1" ht="18" customHeight="1">
      <c r="A19" s="28" t="s">
        <v>726</v>
      </c>
      <c r="B19" s="29" t="s">
        <v>68</v>
      </c>
      <c r="C19" s="29" t="s">
        <v>270</v>
      </c>
      <c r="D19" s="29" t="s">
        <v>69</v>
      </c>
      <c r="E19" s="234"/>
      <c r="F19" s="220"/>
      <c r="G19" s="30">
        <v>2150</v>
      </c>
      <c r="H19" s="246"/>
      <c r="I19" s="286"/>
      <c r="J19" s="222"/>
    </row>
    <row r="20" spans="1:10" s="17" customFormat="1" ht="19.5" customHeight="1">
      <c r="A20" s="28" t="s">
        <v>727</v>
      </c>
      <c r="B20" s="29" t="s">
        <v>72</v>
      </c>
      <c r="C20" s="29" t="s">
        <v>270</v>
      </c>
      <c r="D20" s="29" t="s">
        <v>69</v>
      </c>
      <c r="E20" s="234"/>
      <c r="F20" s="220"/>
      <c r="G20" s="30">
        <v>2160</v>
      </c>
      <c r="H20" s="249"/>
      <c r="I20" s="287"/>
      <c r="J20" s="223"/>
    </row>
    <row r="21" spans="1:10" s="88" customFormat="1" ht="34.5" customHeight="1">
      <c r="A21" s="66" t="s">
        <v>402</v>
      </c>
      <c r="B21" s="67" t="s">
        <v>163</v>
      </c>
      <c r="C21" s="67" t="s">
        <v>270</v>
      </c>
      <c r="D21" s="67" t="s">
        <v>163</v>
      </c>
      <c r="E21" s="53" t="s">
        <v>403</v>
      </c>
      <c r="F21" s="289"/>
      <c r="G21" s="68">
        <v>580</v>
      </c>
      <c r="H21" s="68">
        <v>50</v>
      </c>
      <c r="I21" s="69">
        <v>11.7</v>
      </c>
      <c r="J21" s="111">
        <f t="shared" ref="J21:J22" si="0">0.36*0.23*0.38</f>
        <v>3.1463999999999999E-2</v>
      </c>
    </row>
    <row r="22" spans="1:10" s="88" customFormat="1" ht="34.5" customHeight="1">
      <c r="A22" s="66" t="s">
        <v>404</v>
      </c>
      <c r="B22" s="110" t="s">
        <v>163</v>
      </c>
      <c r="C22" s="67" t="s">
        <v>68</v>
      </c>
      <c r="D22" s="67" t="s">
        <v>163</v>
      </c>
      <c r="E22" s="53" t="s">
        <v>405</v>
      </c>
      <c r="F22" s="291"/>
      <c r="G22" s="68">
        <v>580</v>
      </c>
      <c r="H22" s="68">
        <v>50</v>
      </c>
      <c r="I22" s="69">
        <v>11.7</v>
      </c>
      <c r="J22" s="111">
        <f t="shared" si="0"/>
        <v>3.1463999999999999E-2</v>
      </c>
    </row>
    <row r="23" spans="1:10" s="17" customFormat="1" ht="52.5" customHeight="1">
      <c r="A23" s="28" t="s">
        <v>406</v>
      </c>
      <c r="B23" s="29" t="s">
        <v>163</v>
      </c>
      <c r="C23" s="29" t="s">
        <v>68</v>
      </c>
      <c r="D23" s="29" t="s">
        <v>163</v>
      </c>
      <c r="E23" s="53" t="s">
        <v>407</v>
      </c>
      <c r="F23" s="29"/>
      <c r="G23" s="30">
        <v>440</v>
      </c>
      <c r="H23" s="30">
        <v>50</v>
      </c>
      <c r="I23" s="44">
        <v>10.65</v>
      </c>
      <c r="J23" s="45">
        <v>3.15E-2</v>
      </c>
    </row>
    <row r="24" spans="1:10" s="88" customFormat="1" ht="47.25" customHeight="1">
      <c r="A24" s="66" t="s">
        <v>408</v>
      </c>
      <c r="B24" s="67" t="s">
        <v>163</v>
      </c>
      <c r="C24" s="67" t="s">
        <v>270</v>
      </c>
      <c r="D24" s="67" t="s">
        <v>163</v>
      </c>
      <c r="E24" s="53" t="s">
        <v>409</v>
      </c>
      <c r="F24" s="67"/>
      <c r="G24" s="68">
        <v>440</v>
      </c>
      <c r="H24" s="30">
        <v>50</v>
      </c>
      <c r="I24" s="44">
        <v>10.65</v>
      </c>
      <c r="J24" s="45">
        <v>3.15E-2</v>
      </c>
    </row>
    <row r="25" spans="1:10" ht="24" customHeight="1">
      <c r="A25" s="113" t="s">
        <v>728</v>
      </c>
      <c r="B25" s="114"/>
      <c r="C25" s="114"/>
      <c r="D25" s="114"/>
      <c r="E25" s="114"/>
      <c r="F25" s="114"/>
      <c r="G25" s="114"/>
      <c r="H25" s="114"/>
      <c r="I25" s="114"/>
      <c r="J25" s="115"/>
    </row>
    <row r="26" spans="1:10" s="17" customFormat="1" ht="12.75" customHeight="1">
      <c r="A26" s="28" t="s">
        <v>729</v>
      </c>
      <c r="B26" s="29" t="s">
        <v>83</v>
      </c>
      <c r="C26" s="29" t="s">
        <v>192</v>
      </c>
      <c r="D26" s="29" t="s">
        <v>75</v>
      </c>
      <c r="E26" s="234" t="s">
        <v>730</v>
      </c>
      <c r="F26" s="220"/>
      <c r="G26" s="30">
        <v>1930</v>
      </c>
      <c r="H26" s="245">
        <v>20</v>
      </c>
      <c r="I26" s="285">
        <v>6.7</v>
      </c>
      <c r="J26" s="221">
        <f>0.38*0.21*0.28</f>
        <v>2.2343999999999999E-2</v>
      </c>
    </row>
    <row r="27" spans="1:10" s="17" customFormat="1" ht="12.75" customHeight="1">
      <c r="A27" s="28" t="s">
        <v>731</v>
      </c>
      <c r="B27" s="29" t="s">
        <v>165</v>
      </c>
      <c r="C27" s="29" t="s">
        <v>192</v>
      </c>
      <c r="D27" s="29" t="s">
        <v>75</v>
      </c>
      <c r="E27" s="234"/>
      <c r="F27" s="220"/>
      <c r="G27" s="30">
        <v>1930</v>
      </c>
      <c r="H27" s="246"/>
      <c r="I27" s="286"/>
      <c r="J27" s="222"/>
    </row>
    <row r="28" spans="1:10" s="17" customFormat="1" ht="12.75" customHeight="1">
      <c r="A28" s="28" t="s">
        <v>732</v>
      </c>
      <c r="B28" s="29" t="s">
        <v>85</v>
      </c>
      <c r="C28" s="29" t="s">
        <v>192</v>
      </c>
      <c r="D28" s="29" t="s">
        <v>75</v>
      </c>
      <c r="E28" s="234"/>
      <c r="F28" s="220"/>
      <c r="G28" s="30">
        <v>2160</v>
      </c>
      <c r="H28" s="246"/>
      <c r="I28" s="286"/>
      <c r="J28" s="222"/>
    </row>
    <row r="29" spans="1:10" s="17" customFormat="1" ht="12.75" customHeight="1">
      <c r="A29" s="28" t="s">
        <v>733</v>
      </c>
      <c r="B29" s="29" t="s">
        <v>285</v>
      </c>
      <c r="C29" s="29" t="s">
        <v>192</v>
      </c>
      <c r="D29" s="29" t="s">
        <v>75</v>
      </c>
      <c r="E29" s="234"/>
      <c r="F29" s="220"/>
      <c r="G29" s="30">
        <v>2160</v>
      </c>
      <c r="H29" s="246"/>
      <c r="I29" s="286"/>
      <c r="J29" s="222"/>
    </row>
    <row r="30" spans="1:10" s="17" customFormat="1" ht="12.75" customHeight="1">
      <c r="A30" s="28" t="s">
        <v>734</v>
      </c>
      <c r="B30" s="29" t="s">
        <v>285</v>
      </c>
      <c r="C30" s="29" t="s">
        <v>192</v>
      </c>
      <c r="D30" s="29" t="s">
        <v>75</v>
      </c>
      <c r="E30" s="234"/>
      <c r="F30" s="220"/>
      <c r="G30" s="30">
        <v>2160</v>
      </c>
      <c r="H30" s="246"/>
      <c r="I30" s="286"/>
      <c r="J30" s="222"/>
    </row>
    <row r="31" spans="1:10" s="17" customFormat="1" ht="12.75" customHeight="1">
      <c r="A31" s="28" t="s">
        <v>735</v>
      </c>
      <c r="B31" s="29" t="s">
        <v>87</v>
      </c>
      <c r="C31" s="29" t="s">
        <v>192</v>
      </c>
      <c r="D31" s="29" t="s">
        <v>75</v>
      </c>
      <c r="E31" s="234"/>
      <c r="F31" s="220"/>
      <c r="G31" s="30">
        <v>2340</v>
      </c>
      <c r="H31" s="246"/>
      <c r="I31" s="286"/>
      <c r="J31" s="222"/>
    </row>
    <row r="32" spans="1:10" s="17" customFormat="1" ht="12.75" customHeight="1">
      <c r="A32" s="28" t="s">
        <v>736</v>
      </c>
      <c r="B32" s="29" t="s">
        <v>68</v>
      </c>
      <c r="C32" s="29" t="s">
        <v>192</v>
      </c>
      <c r="D32" s="29" t="s">
        <v>75</v>
      </c>
      <c r="E32" s="234"/>
      <c r="F32" s="220"/>
      <c r="G32" s="30">
        <v>2340</v>
      </c>
      <c r="H32" s="246"/>
      <c r="I32" s="286"/>
      <c r="J32" s="222"/>
    </row>
    <row r="33" spans="1:10" s="17" customFormat="1" ht="21.75" customHeight="1">
      <c r="A33" s="28" t="s">
        <v>737</v>
      </c>
      <c r="B33" s="29" t="s">
        <v>72</v>
      </c>
      <c r="C33" s="29" t="s">
        <v>192</v>
      </c>
      <c r="D33" s="29" t="s">
        <v>75</v>
      </c>
      <c r="E33" s="234"/>
      <c r="F33" s="220"/>
      <c r="G33" s="30">
        <v>2380</v>
      </c>
      <c r="H33" s="246"/>
      <c r="I33" s="286"/>
      <c r="J33" s="222"/>
    </row>
    <row r="34" spans="1:10" s="17" customFormat="1" ht="12.75" customHeight="1">
      <c r="A34" s="28" t="s">
        <v>738</v>
      </c>
      <c r="B34" s="29" t="s">
        <v>91</v>
      </c>
      <c r="C34" s="29" t="s">
        <v>192</v>
      </c>
      <c r="D34" s="29" t="s">
        <v>75</v>
      </c>
      <c r="E34" s="234"/>
      <c r="F34" s="220"/>
      <c r="G34" s="30">
        <v>2380</v>
      </c>
      <c r="H34" s="246"/>
      <c r="I34" s="286"/>
      <c r="J34" s="222"/>
    </row>
    <row r="35" spans="1:10" s="17" customFormat="1" ht="12.75" customHeight="1">
      <c r="A35" s="28" t="s">
        <v>739</v>
      </c>
      <c r="B35" s="29" t="s">
        <v>488</v>
      </c>
      <c r="C35" s="29" t="s">
        <v>192</v>
      </c>
      <c r="D35" s="29" t="s">
        <v>75</v>
      </c>
      <c r="E35" s="234"/>
      <c r="F35" s="220"/>
      <c r="G35" s="30">
        <v>2380</v>
      </c>
      <c r="H35" s="246"/>
      <c r="I35" s="286"/>
      <c r="J35" s="222"/>
    </row>
    <row r="36" spans="1:10" s="17" customFormat="1" ht="21">
      <c r="A36" s="28" t="s">
        <v>740</v>
      </c>
      <c r="B36" s="29" t="s">
        <v>520</v>
      </c>
      <c r="C36" s="29" t="s">
        <v>192</v>
      </c>
      <c r="D36" s="29" t="s">
        <v>75</v>
      </c>
      <c r="E36" s="234"/>
      <c r="F36" s="220"/>
      <c r="G36" s="30">
        <v>2380</v>
      </c>
      <c r="H36" s="249"/>
      <c r="I36" s="287"/>
      <c r="J36" s="223"/>
    </row>
    <row r="37" spans="1:10" s="88" customFormat="1" ht="34.5" customHeight="1">
      <c r="A37" s="66" t="s">
        <v>402</v>
      </c>
      <c r="B37" s="67" t="s">
        <v>163</v>
      </c>
      <c r="C37" s="67" t="s">
        <v>270</v>
      </c>
      <c r="D37" s="67" t="s">
        <v>163</v>
      </c>
      <c r="E37" s="53" t="s">
        <v>403</v>
      </c>
      <c r="F37" s="289"/>
      <c r="G37" s="68">
        <v>580</v>
      </c>
      <c r="H37" s="68">
        <v>50</v>
      </c>
      <c r="I37" s="69">
        <v>11.7</v>
      </c>
      <c r="J37" s="111">
        <f t="shared" ref="J37:J38" si="1">0.36*0.23*0.38</f>
        <v>3.1463999999999999E-2</v>
      </c>
    </row>
    <row r="38" spans="1:10" s="88" customFormat="1" ht="34.5" customHeight="1">
      <c r="A38" s="66" t="s">
        <v>404</v>
      </c>
      <c r="B38" s="110" t="s">
        <v>163</v>
      </c>
      <c r="C38" s="67" t="s">
        <v>68</v>
      </c>
      <c r="D38" s="67" t="s">
        <v>163</v>
      </c>
      <c r="E38" s="53" t="s">
        <v>405</v>
      </c>
      <c r="F38" s="291"/>
      <c r="G38" s="68">
        <v>580</v>
      </c>
      <c r="H38" s="68">
        <v>50</v>
      </c>
      <c r="I38" s="69">
        <v>11.7</v>
      </c>
      <c r="J38" s="111">
        <f t="shared" si="1"/>
        <v>3.1463999999999999E-2</v>
      </c>
    </row>
    <row r="39" spans="1:10" s="17" customFormat="1" ht="52.5" customHeight="1">
      <c r="A39" s="28" t="s">
        <v>406</v>
      </c>
      <c r="B39" s="29" t="s">
        <v>163</v>
      </c>
      <c r="C39" s="29" t="s">
        <v>68</v>
      </c>
      <c r="D39" s="29" t="s">
        <v>163</v>
      </c>
      <c r="E39" s="53" t="s">
        <v>407</v>
      </c>
      <c r="F39" s="29"/>
      <c r="G39" s="30">
        <v>440</v>
      </c>
      <c r="H39" s="30">
        <v>50</v>
      </c>
      <c r="I39" s="44">
        <v>10.65</v>
      </c>
      <c r="J39" s="45">
        <v>3.15E-2</v>
      </c>
    </row>
    <row r="40" spans="1:10" s="88" customFormat="1" ht="47.25" customHeight="1">
      <c r="A40" s="66" t="s">
        <v>408</v>
      </c>
      <c r="B40" s="67" t="s">
        <v>163</v>
      </c>
      <c r="C40" s="67" t="s">
        <v>270</v>
      </c>
      <c r="D40" s="67" t="s">
        <v>163</v>
      </c>
      <c r="E40" s="53" t="s">
        <v>409</v>
      </c>
      <c r="F40" s="67"/>
      <c r="G40" s="68">
        <v>440</v>
      </c>
      <c r="H40" s="30">
        <v>50</v>
      </c>
      <c r="I40" s="44">
        <v>10.65</v>
      </c>
      <c r="J40" s="45">
        <v>3.15E-2</v>
      </c>
    </row>
    <row r="41" spans="1:10" ht="21.75" customHeight="1">
      <c r="A41" s="113" t="s">
        <v>741</v>
      </c>
      <c r="B41" s="114"/>
      <c r="C41" s="114"/>
      <c r="D41" s="114"/>
      <c r="E41" s="114"/>
      <c r="F41" s="114"/>
      <c r="G41" s="114"/>
      <c r="H41" s="114"/>
      <c r="I41" s="114"/>
      <c r="J41" s="115"/>
    </row>
    <row r="42" spans="1:10" s="17" customFormat="1" ht="24.75" customHeight="1">
      <c r="A42" s="28" t="s">
        <v>742</v>
      </c>
      <c r="B42" s="29" t="s">
        <v>83</v>
      </c>
      <c r="C42" s="29" t="s">
        <v>192</v>
      </c>
      <c r="D42" s="29" t="s">
        <v>69</v>
      </c>
      <c r="E42" s="317" t="s">
        <v>743</v>
      </c>
      <c r="F42" s="303"/>
      <c r="G42" s="30">
        <v>2790</v>
      </c>
      <c r="H42" s="314">
        <v>20</v>
      </c>
      <c r="I42" s="314">
        <v>11.1</v>
      </c>
      <c r="J42" s="314">
        <f>0.4*0.25*0.34</f>
        <v>3.4000000000000002E-2</v>
      </c>
    </row>
    <row r="43" spans="1:10" s="17" customFormat="1" ht="24.75" customHeight="1">
      <c r="A43" s="28" t="s">
        <v>744</v>
      </c>
      <c r="B43" s="29" t="s">
        <v>165</v>
      </c>
      <c r="C43" s="29" t="s">
        <v>192</v>
      </c>
      <c r="D43" s="29" t="s">
        <v>69</v>
      </c>
      <c r="E43" s="317"/>
      <c r="F43" s="303"/>
      <c r="G43" s="30">
        <v>2790</v>
      </c>
      <c r="H43" s="315"/>
      <c r="I43" s="315"/>
      <c r="J43" s="315"/>
    </row>
    <row r="44" spans="1:10" s="17" customFormat="1" ht="24.75" customHeight="1">
      <c r="A44" s="28" t="s">
        <v>745</v>
      </c>
      <c r="B44" s="29" t="s">
        <v>85</v>
      </c>
      <c r="C44" s="29" t="s">
        <v>192</v>
      </c>
      <c r="D44" s="29" t="s">
        <v>69</v>
      </c>
      <c r="E44" s="317"/>
      <c r="F44" s="303"/>
      <c r="G44" s="30">
        <v>2790</v>
      </c>
      <c r="H44" s="315"/>
      <c r="I44" s="315"/>
      <c r="J44" s="315"/>
    </row>
    <row r="45" spans="1:10" s="17" customFormat="1" ht="24.75" customHeight="1">
      <c r="A45" s="28" t="s">
        <v>746</v>
      </c>
      <c r="B45" s="29" t="s">
        <v>285</v>
      </c>
      <c r="C45" s="29" t="s">
        <v>192</v>
      </c>
      <c r="D45" s="29" t="s">
        <v>69</v>
      </c>
      <c r="E45" s="317"/>
      <c r="F45" s="303"/>
      <c r="G45" s="30">
        <v>2790</v>
      </c>
      <c r="H45" s="315"/>
      <c r="I45" s="315"/>
      <c r="J45" s="315"/>
    </row>
    <row r="46" spans="1:10" s="17" customFormat="1" ht="24.75" customHeight="1">
      <c r="A46" s="28" t="s">
        <v>747</v>
      </c>
      <c r="B46" s="29" t="s">
        <v>87</v>
      </c>
      <c r="C46" s="29" t="s">
        <v>192</v>
      </c>
      <c r="D46" s="29" t="s">
        <v>69</v>
      </c>
      <c r="E46" s="317"/>
      <c r="F46" s="303"/>
      <c r="G46" s="30">
        <v>2790</v>
      </c>
      <c r="H46" s="315"/>
      <c r="I46" s="315"/>
      <c r="J46" s="315"/>
    </row>
    <row r="47" spans="1:10" s="17" customFormat="1" ht="24.75" customHeight="1">
      <c r="A47" s="28" t="s">
        <v>748</v>
      </c>
      <c r="B47" s="29" t="s">
        <v>68</v>
      </c>
      <c r="C47" s="29" t="s">
        <v>192</v>
      </c>
      <c r="D47" s="29" t="s">
        <v>69</v>
      </c>
      <c r="E47" s="317"/>
      <c r="F47" s="303"/>
      <c r="G47" s="30">
        <v>2790</v>
      </c>
      <c r="H47" s="315"/>
      <c r="I47" s="315"/>
      <c r="J47" s="315"/>
    </row>
    <row r="48" spans="1:10" s="17" customFormat="1" ht="24.75" customHeight="1">
      <c r="A48" s="28" t="s">
        <v>749</v>
      </c>
      <c r="B48" s="29" t="s">
        <v>72</v>
      </c>
      <c r="C48" s="29" t="s">
        <v>192</v>
      </c>
      <c r="D48" s="29" t="s">
        <v>69</v>
      </c>
      <c r="E48" s="317"/>
      <c r="F48" s="303"/>
      <c r="G48" s="30">
        <v>2790</v>
      </c>
      <c r="H48" s="315"/>
      <c r="I48" s="315"/>
      <c r="J48" s="315"/>
    </row>
    <row r="49" spans="1:10" s="17" customFormat="1" ht="24.75" customHeight="1">
      <c r="A49" s="28" t="s">
        <v>750</v>
      </c>
      <c r="B49" s="29" t="s">
        <v>190</v>
      </c>
      <c r="C49" s="29" t="s">
        <v>192</v>
      </c>
      <c r="D49" s="29" t="s">
        <v>69</v>
      </c>
      <c r="E49" s="317"/>
      <c r="F49" s="303"/>
      <c r="G49" s="30">
        <v>2790</v>
      </c>
      <c r="H49" s="315"/>
      <c r="I49" s="315"/>
      <c r="J49" s="315"/>
    </row>
    <row r="50" spans="1:10" s="17" customFormat="1" ht="24.75" customHeight="1">
      <c r="A50" s="28" t="s">
        <v>751</v>
      </c>
      <c r="B50" s="29" t="s">
        <v>91</v>
      </c>
      <c r="C50" s="29" t="s">
        <v>192</v>
      </c>
      <c r="D50" s="29" t="s">
        <v>69</v>
      </c>
      <c r="E50" s="317"/>
      <c r="F50" s="303"/>
      <c r="G50" s="30">
        <v>2790</v>
      </c>
      <c r="H50" s="315"/>
      <c r="I50" s="315"/>
      <c r="J50" s="315"/>
    </row>
    <row r="51" spans="1:10" s="17" customFormat="1" ht="24.75" customHeight="1">
      <c r="A51" s="28" t="s">
        <v>752</v>
      </c>
      <c r="B51" s="29" t="s">
        <v>753</v>
      </c>
      <c r="C51" s="29" t="s">
        <v>192</v>
      </c>
      <c r="D51" s="29" t="s">
        <v>69</v>
      </c>
      <c r="E51" s="317"/>
      <c r="F51" s="303"/>
      <c r="G51" s="30">
        <v>2790</v>
      </c>
      <c r="H51" s="316"/>
      <c r="I51" s="316"/>
      <c r="J51" s="316"/>
    </row>
    <row r="52" spans="1:10" s="17" customFormat="1" ht="32.25" customHeight="1">
      <c r="A52" s="28" t="s">
        <v>171</v>
      </c>
      <c r="B52" s="29" t="s">
        <v>165</v>
      </c>
      <c r="C52" s="29" t="s">
        <v>270</v>
      </c>
      <c r="D52" s="29" t="s">
        <v>69</v>
      </c>
      <c r="E52" s="214" t="s">
        <v>172</v>
      </c>
      <c r="F52" s="314"/>
      <c r="G52" s="30">
        <v>2790</v>
      </c>
      <c r="H52" s="314">
        <v>20</v>
      </c>
      <c r="I52" s="314">
        <v>11.1</v>
      </c>
      <c r="J52" s="314">
        <f>0.4*0.25*0.34</f>
        <v>3.4000000000000002E-2</v>
      </c>
    </row>
    <row r="53" spans="1:10" s="17" customFormat="1" ht="32.25" customHeight="1">
      <c r="A53" s="28" t="s">
        <v>173</v>
      </c>
      <c r="B53" s="29" t="s">
        <v>83</v>
      </c>
      <c r="C53" s="29" t="s">
        <v>270</v>
      </c>
      <c r="D53" s="29" t="s">
        <v>69</v>
      </c>
      <c r="E53" s="215"/>
      <c r="F53" s="315"/>
      <c r="G53" s="30">
        <v>2790</v>
      </c>
      <c r="H53" s="315"/>
      <c r="I53" s="315"/>
      <c r="J53" s="315"/>
    </row>
    <row r="54" spans="1:10" s="17" customFormat="1" ht="32.25" customHeight="1">
      <c r="A54" s="28" t="s">
        <v>174</v>
      </c>
      <c r="B54" s="29" t="s">
        <v>199</v>
      </c>
      <c r="C54" s="29" t="s">
        <v>270</v>
      </c>
      <c r="D54" s="29" t="s">
        <v>69</v>
      </c>
      <c r="E54" s="215"/>
      <c r="F54" s="315"/>
      <c r="G54" s="30">
        <v>2790</v>
      </c>
      <c r="H54" s="315"/>
      <c r="I54" s="315"/>
      <c r="J54" s="315"/>
    </row>
    <row r="55" spans="1:10" s="17" customFormat="1" ht="32.25" customHeight="1">
      <c r="A55" s="28" t="s">
        <v>175</v>
      </c>
      <c r="B55" s="29" t="s">
        <v>68</v>
      </c>
      <c r="C55" s="29" t="s">
        <v>270</v>
      </c>
      <c r="D55" s="29" t="s">
        <v>69</v>
      </c>
      <c r="E55" s="215"/>
      <c r="F55" s="315"/>
      <c r="G55" s="30">
        <v>2790</v>
      </c>
      <c r="H55" s="315"/>
      <c r="I55" s="315"/>
      <c r="J55" s="315"/>
    </row>
    <row r="56" spans="1:10" s="17" customFormat="1" ht="32.25" customHeight="1">
      <c r="A56" s="28" t="s">
        <v>176</v>
      </c>
      <c r="B56" s="29" t="s">
        <v>72</v>
      </c>
      <c r="C56" s="29" t="s">
        <v>270</v>
      </c>
      <c r="D56" s="29" t="s">
        <v>69</v>
      </c>
      <c r="E56" s="216"/>
      <c r="F56" s="316"/>
      <c r="G56" s="30">
        <v>2790</v>
      </c>
      <c r="H56" s="316"/>
      <c r="I56" s="316"/>
      <c r="J56" s="316"/>
    </row>
    <row r="57" spans="1:10" s="88" customFormat="1" ht="34.5" customHeight="1">
      <c r="A57" s="66" t="s">
        <v>402</v>
      </c>
      <c r="B57" s="67" t="s">
        <v>163</v>
      </c>
      <c r="C57" s="67" t="s">
        <v>270</v>
      </c>
      <c r="D57" s="67" t="s">
        <v>163</v>
      </c>
      <c r="E57" s="53" t="s">
        <v>403</v>
      </c>
      <c r="F57" s="289"/>
      <c r="G57" s="68">
        <v>580</v>
      </c>
      <c r="H57" s="68">
        <v>50</v>
      </c>
      <c r="I57" s="69">
        <v>11.7</v>
      </c>
      <c r="J57" s="111">
        <f t="shared" ref="J57:J58" si="2">0.36*0.23*0.38</f>
        <v>3.1463999999999999E-2</v>
      </c>
    </row>
    <row r="58" spans="1:10" s="88" customFormat="1" ht="34.5" customHeight="1">
      <c r="A58" s="66" t="s">
        <v>404</v>
      </c>
      <c r="B58" s="110" t="s">
        <v>163</v>
      </c>
      <c r="C58" s="67" t="s">
        <v>68</v>
      </c>
      <c r="D58" s="67" t="s">
        <v>163</v>
      </c>
      <c r="E58" s="53" t="s">
        <v>405</v>
      </c>
      <c r="F58" s="291"/>
      <c r="G58" s="68">
        <v>580</v>
      </c>
      <c r="H58" s="68">
        <v>50</v>
      </c>
      <c r="I58" s="69">
        <v>11.7</v>
      </c>
      <c r="J58" s="111">
        <f t="shared" si="2"/>
        <v>3.1463999999999999E-2</v>
      </c>
    </row>
    <row r="59" spans="1:10" s="17" customFormat="1" ht="52.5" customHeight="1">
      <c r="A59" s="28" t="s">
        <v>406</v>
      </c>
      <c r="B59" s="29" t="s">
        <v>163</v>
      </c>
      <c r="C59" s="29" t="s">
        <v>68</v>
      </c>
      <c r="D59" s="29" t="s">
        <v>163</v>
      </c>
      <c r="E59" s="53" t="s">
        <v>407</v>
      </c>
      <c r="F59" s="29"/>
      <c r="G59" s="30">
        <v>440</v>
      </c>
      <c r="H59" s="30">
        <v>50</v>
      </c>
      <c r="I59" s="44">
        <v>10.65</v>
      </c>
      <c r="J59" s="45">
        <v>3.15E-2</v>
      </c>
    </row>
    <row r="60" spans="1:10" s="88" customFormat="1" ht="47.25" customHeight="1">
      <c r="A60" s="66" t="s">
        <v>408</v>
      </c>
      <c r="B60" s="67" t="s">
        <v>163</v>
      </c>
      <c r="C60" s="67" t="s">
        <v>270</v>
      </c>
      <c r="D60" s="67" t="s">
        <v>163</v>
      </c>
      <c r="E60" s="53" t="s">
        <v>409</v>
      </c>
      <c r="F60" s="67"/>
      <c r="G60" s="68">
        <v>440</v>
      </c>
      <c r="H60" s="30">
        <v>50</v>
      </c>
      <c r="I60" s="44">
        <v>10.65</v>
      </c>
      <c r="J60" s="45">
        <v>3.15E-2</v>
      </c>
    </row>
    <row r="61" spans="1:10" ht="21.75" customHeight="1">
      <c r="A61" s="113" t="s">
        <v>754</v>
      </c>
      <c r="B61" s="114"/>
      <c r="C61" s="114"/>
      <c r="D61" s="114"/>
      <c r="E61" s="114"/>
      <c r="F61" s="114"/>
      <c r="G61" s="114"/>
      <c r="H61" s="114"/>
      <c r="I61" s="114"/>
      <c r="J61" s="115"/>
    </row>
    <row r="62" spans="1:10" s="17" customFormat="1" ht="12.75" customHeight="1">
      <c r="A62" s="28" t="s">
        <v>755</v>
      </c>
      <c r="B62" s="29" t="s">
        <v>83</v>
      </c>
      <c r="C62" s="29" t="s">
        <v>68</v>
      </c>
      <c r="D62" s="29" t="s">
        <v>75</v>
      </c>
      <c r="E62" s="234" t="s">
        <v>756</v>
      </c>
      <c r="F62" s="220"/>
      <c r="G62" s="30">
        <v>2900</v>
      </c>
      <c r="H62" s="245">
        <v>20</v>
      </c>
      <c r="I62" s="285">
        <v>11.1</v>
      </c>
      <c r="J62" s="221">
        <f>0.38*0.21*0.28</f>
        <v>2.2343999999999999E-2</v>
      </c>
    </row>
    <row r="63" spans="1:10" s="17" customFormat="1" ht="12.75" customHeight="1">
      <c r="A63" s="28" t="s">
        <v>757</v>
      </c>
      <c r="B63" s="29" t="s">
        <v>165</v>
      </c>
      <c r="C63" s="29" t="s">
        <v>68</v>
      </c>
      <c r="D63" s="29" t="s">
        <v>75</v>
      </c>
      <c r="E63" s="234"/>
      <c r="F63" s="220"/>
      <c r="G63" s="30">
        <v>2900</v>
      </c>
      <c r="H63" s="246"/>
      <c r="I63" s="286"/>
      <c r="J63" s="222"/>
    </row>
    <row r="64" spans="1:10" s="17" customFormat="1" ht="12.75" customHeight="1">
      <c r="A64" s="28" t="s">
        <v>758</v>
      </c>
      <c r="B64" s="29" t="s">
        <v>85</v>
      </c>
      <c r="C64" s="29" t="s">
        <v>68</v>
      </c>
      <c r="D64" s="29" t="s">
        <v>75</v>
      </c>
      <c r="E64" s="234"/>
      <c r="F64" s="220"/>
      <c r="G64" s="30">
        <v>2900</v>
      </c>
      <c r="H64" s="246"/>
      <c r="I64" s="286"/>
      <c r="J64" s="222"/>
    </row>
    <row r="65" spans="1:10" s="17" customFormat="1" ht="12.75" customHeight="1">
      <c r="A65" s="28" t="s">
        <v>759</v>
      </c>
      <c r="B65" s="29" t="s">
        <v>285</v>
      </c>
      <c r="C65" s="29" t="s">
        <v>68</v>
      </c>
      <c r="D65" s="29" t="s">
        <v>75</v>
      </c>
      <c r="E65" s="234"/>
      <c r="F65" s="220"/>
      <c r="G65" s="30">
        <v>2900</v>
      </c>
      <c r="H65" s="246"/>
      <c r="I65" s="286"/>
      <c r="J65" s="222"/>
    </row>
    <row r="66" spans="1:10" s="17" customFormat="1" ht="12.75" customHeight="1">
      <c r="A66" s="28" t="s">
        <v>760</v>
      </c>
      <c r="B66" s="29" t="s">
        <v>285</v>
      </c>
      <c r="C66" s="29" t="s">
        <v>68</v>
      </c>
      <c r="D66" s="29" t="s">
        <v>75</v>
      </c>
      <c r="E66" s="234"/>
      <c r="F66" s="220"/>
      <c r="G66" s="30">
        <v>2900</v>
      </c>
      <c r="H66" s="246"/>
      <c r="I66" s="286"/>
      <c r="J66" s="222"/>
    </row>
    <row r="67" spans="1:10" s="17" customFormat="1" ht="12.75" customHeight="1">
      <c r="A67" s="28" t="s">
        <v>761</v>
      </c>
      <c r="B67" s="29" t="s">
        <v>87</v>
      </c>
      <c r="C67" s="29" t="s">
        <v>68</v>
      </c>
      <c r="D67" s="29" t="s">
        <v>75</v>
      </c>
      <c r="E67" s="234"/>
      <c r="F67" s="220"/>
      <c r="G67" s="30">
        <v>2900</v>
      </c>
      <c r="H67" s="246"/>
      <c r="I67" s="286"/>
      <c r="J67" s="222"/>
    </row>
    <row r="68" spans="1:10" s="17" customFormat="1" ht="12.75" customHeight="1">
      <c r="A68" s="28" t="s">
        <v>762</v>
      </c>
      <c r="B68" s="29" t="s">
        <v>68</v>
      </c>
      <c r="C68" s="29" t="s">
        <v>68</v>
      </c>
      <c r="D68" s="29" t="s">
        <v>75</v>
      </c>
      <c r="E68" s="234"/>
      <c r="F68" s="220"/>
      <c r="G68" s="30">
        <v>2900</v>
      </c>
      <c r="H68" s="246"/>
      <c r="I68" s="286"/>
      <c r="J68" s="222"/>
    </row>
    <row r="69" spans="1:10" s="17" customFormat="1" ht="21.75" customHeight="1">
      <c r="A69" s="28" t="s">
        <v>763</v>
      </c>
      <c r="B69" s="29" t="s">
        <v>72</v>
      </c>
      <c r="C69" s="29" t="s">
        <v>68</v>
      </c>
      <c r="D69" s="29" t="s">
        <v>75</v>
      </c>
      <c r="E69" s="234"/>
      <c r="F69" s="220"/>
      <c r="G69" s="30">
        <v>2900</v>
      </c>
      <c r="H69" s="246"/>
      <c r="I69" s="286"/>
      <c r="J69" s="222"/>
    </row>
    <row r="70" spans="1:10" s="17" customFormat="1" ht="12.75" customHeight="1">
      <c r="A70" s="28" t="s">
        <v>764</v>
      </c>
      <c r="B70" s="29" t="s">
        <v>91</v>
      </c>
      <c r="C70" s="29" t="s">
        <v>68</v>
      </c>
      <c r="D70" s="29" t="s">
        <v>75</v>
      </c>
      <c r="E70" s="234"/>
      <c r="F70" s="220"/>
      <c r="G70" s="30">
        <v>2900</v>
      </c>
      <c r="H70" s="246"/>
      <c r="I70" s="286"/>
      <c r="J70" s="222"/>
    </row>
    <row r="71" spans="1:10" s="17" customFormat="1" ht="12.75" customHeight="1">
      <c r="A71" s="28" t="s">
        <v>765</v>
      </c>
      <c r="B71" s="29" t="s">
        <v>488</v>
      </c>
      <c r="C71" s="29" t="s">
        <v>68</v>
      </c>
      <c r="D71" s="29" t="s">
        <v>75</v>
      </c>
      <c r="E71" s="234"/>
      <c r="F71" s="220"/>
      <c r="G71" s="30">
        <v>2900</v>
      </c>
      <c r="H71" s="246"/>
      <c r="I71" s="286"/>
      <c r="J71" s="222"/>
    </row>
    <row r="72" spans="1:10" s="17" customFormat="1" ht="21">
      <c r="A72" s="28" t="s">
        <v>766</v>
      </c>
      <c r="B72" s="29" t="s">
        <v>520</v>
      </c>
      <c r="C72" s="29" t="s">
        <v>68</v>
      </c>
      <c r="D72" s="29" t="s">
        <v>75</v>
      </c>
      <c r="E72" s="234"/>
      <c r="F72" s="220"/>
      <c r="G72" s="30">
        <v>2900</v>
      </c>
      <c r="H72" s="249"/>
      <c r="I72" s="287"/>
      <c r="J72" s="223"/>
    </row>
    <row r="73" spans="1:10" s="17" customFormat="1" ht="27.75" customHeight="1">
      <c r="A73" s="28" t="s">
        <v>177</v>
      </c>
      <c r="B73" s="29" t="s">
        <v>165</v>
      </c>
      <c r="C73" s="29" t="s">
        <v>270</v>
      </c>
      <c r="D73" s="29" t="s">
        <v>75</v>
      </c>
      <c r="E73" s="217" t="s">
        <v>178</v>
      </c>
      <c r="F73" s="238"/>
      <c r="G73" s="30">
        <v>2900</v>
      </c>
      <c r="H73" s="245">
        <v>20</v>
      </c>
      <c r="I73" s="285">
        <v>11.1</v>
      </c>
      <c r="J73" s="221">
        <f>0.38*0.21*0.28</f>
        <v>2.2343999999999999E-2</v>
      </c>
    </row>
    <row r="74" spans="1:10" s="17" customFormat="1" ht="27.75" customHeight="1">
      <c r="A74" s="28" t="s">
        <v>179</v>
      </c>
      <c r="B74" s="29" t="s">
        <v>83</v>
      </c>
      <c r="C74" s="29" t="s">
        <v>270</v>
      </c>
      <c r="D74" s="29" t="s">
        <v>75</v>
      </c>
      <c r="E74" s="218"/>
      <c r="F74" s="239"/>
      <c r="G74" s="30">
        <v>2900</v>
      </c>
      <c r="H74" s="246"/>
      <c r="I74" s="286"/>
      <c r="J74" s="222"/>
    </row>
    <row r="75" spans="1:10" s="17" customFormat="1" ht="27.75" customHeight="1">
      <c r="A75" s="28" t="s">
        <v>180</v>
      </c>
      <c r="B75" s="29" t="s">
        <v>85</v>
      </c>
      <c r="C75" s="29" t="s">
        <v>270</v>
      </c>
      <c r="D75" s="29" t="s">
        <v>75</v>
      </c>
      <c r="E75" s="218"/>
      <c r="F75" s="239"/>
      <c r="G75" s="30">
        <v>2900</v>
      </c>
      <c r="H75" s="246"/>
      <c r="I75" s="286"/>
      <c r="J75" s="222"/>
    </row>
    <row r="76" spans="1:10" s="17" customFormat="1" ht="27.75" customHeight="1">
      <c r="A76" s="28" t="s">
        <v>181</v>
      </c>
      <c r="B76" s="29" t="s">
        <v>68</v>
      </c>
      <c r="C76" s="29" t="s">
        <v>270</v>
      </c>
      <c r="D76" s="29" t="s">
        <v>75</v>
      </c>
      <c r="E76" s="218"/>
      <c r="F76" s="239"/>
      <c r="G76" s="30">
        <v>2900</v>
      </c>
      <c r="H76" s="246"/>
      <c r="I76" s="286"/>
      <c r="J76" s="222"/>
    </row>
    <row r="77" spans="1:10" s="17" customFormat="1" ht="27.75" customHeight="1">
      <c r="A77" s="28" t="s">
        <v>182</v>
      </c>
      <c r="B77" s="29" t="s">
        <v>72</v>
      </c>
      <c r="C77" s="29" t="s">
        <v>270</v>
      </c>
      <c r="D77" s="29" t="s">
        <v>75</v>
      </c>
      <c r="E77" s="219"/>
      <c r="F77" s="240"/>
      <c r="G77" s="30">
        <v>2900</v>
      </c>
      <c r="H77" s="249"/>
      <c r="I77" s="287"/>
      <c r="J77" s="223"/>
    </row>
    <row r="78" spans="1:10" s="88" customFormat="1" ht="34.5" customHeight="1">
      <c r="A78" s="66" t="s">
        <v>402</v>
      </c>
      <c r="B78" s="67" t="s">
        <v>163</v>
      </c>
      <c r="C78" s="67" t="s">
        <v>270</v>
      </c>
      <c r="D78" s="67" t="s">
        <v>163</v>
      </c>
      <c r="E78" s="53" t="s">
        <v>403</v>
      </c>
      <c r="F78" s="289"/>
      <c r="G78" s="68">
        <v>580</v>
      </c>
      <c r="H78" s="68">
        <v>50</v>
      </c>
      <c r="I78" s="69">
        <v>11.7</v>
      </c>
      <c r="J78" s="111">
        <f t="shared" ref="J78:J79" si="3">0.36*0.23*0.38</f>
        <v>3.1463999999999999E-2</v>
      </c>
    </row>
    <row r="79" spans="1:10" s="88" customFormat="1" ht="34.5" customHeight="1">
      <c r="A79" s="66" t="s">
        <v>404</v>
      </c>
      <c r="B79" s="110" t="s">
        <v>163</v>
      </c>
      <c r="C79" s="67" t="s">
        <v>68</v>
      </c>
      <c r="D79" s="67" t="s">
        <v>163</v>
      </c>
      <c r="E79" s="53" t="s">
        <v>405</v>
      </c>
      <c r="F79" s="291"/>
      <c r="G79" s="68">
        <v>580</v>
      </c>
      <c r="H79" s="68">
        <v>50</v>
      </c>
      <c r="I79" s="69">
        <v>11.7</v>
      </c>
      <c r="J79" s="111">
        <f t="shared" si="3"/>
        <v>3.1463999999999999E-2</v>
      </c>
    </row>
    <row r="80" spans="1:10" s="17" customFormat="1" ht="52.5" customHeight="1">
      <c r="A80" s="28" t="s">
        <v>406</v>
      </c>
      <c r="B80" s="29" t="s">
        <v>163</v>
      </c>
      <c r="C80" s="29" t="s">
        <v>68</v>
      </c>
      <c r="D80" s="29" t="s">
        <v>163</v>
      </c>
      <c r="E80" s="53" t="s">
        <v>407</v>
      </c>
      <c r="F80" s="29"/>
      <c r="G80" s="30">
        <v>440</v>
      </c>
      <c r="H80" s="30">
        <v>50</v>
      </c>
      <c r="I80" s="44">
        <v>10.65</v>
      </c>
      <c r="J80" s="45">
        <v>3.15E-2</v>
      </c>
    </row>
    <row r="81" spans="1:10" s="88" customFormat="1" ht="47.25" customHeight="1">
      <c r="A81" s="66" t="s">
        <v>408</v>
      </c>
      <c r="B81" s="67" t="s">
        <v>163</v>
      </c>
      <c r="C81" s="67" t="s">
        <v>270</v>
      </c>
      <c r="D81" s="67" t="s">
        <v>163</v>
      </c>
      <c r="E81" s="53" t="s">
        <v>409</v>
      </c>
      <c r="F81" s="67"/>
      <c r="G81" s="68">
        <v>440</v>
      </c>
      <c r="H81" s="30">
        <v>50</v>
      </c>
      <c r="I81" s="44">
        <v>10.65</v>
      </c>
      <c r="J81" s="45">
        <v>3.15E-2</v>
      </c>
    </row>
    <row r="82" spans="1:10" ht="21.75" customHeight="1">
      <c r="A82" s="113" t="s">
        <v>767</v>
      </c>
      <c r="B82" s="114"/>
      <c r="C82" s="114"/>
      <c r="D82" s="114"/>
      <c r="E82" s="114"/>
      <c r="F82" s="114"/>
      <c r="G82" s="114"/>
      <c r="H82" s="114"/>
      <c r="I82" s="114"/>
      <c r="J82" s="115"/>
    </row>
    <row r="83" spans="1:10" s="17" customFormat="1" ht="16.5" customHeight="1">
      <c r="A83" s="28" t="s">
        <v>768</v>
      </c>
      <c r="B83" s="29" t="s">
        <v>83</v>
      </c>
      <c r="C83" s="29" t="s">
        <v>68</v>
      </c>
      <c r="D83" s="29" t="s">
        <v>69</v>
      </c>
      <c r="E83" s="234" t="s">
        <v>769</v>
      </c>
      <c r="F83" s="220"/>
      <c r="G83" s="30">
        <v>2980</v>
      </c>
      <c r="H83" s="245">
        <v>20</v>
      </c>
      <c r="I83" s="245">
        <v>17</v>
      </c>
      <c r="J83" s="221">
        <f>0.4*0.21*0.38</f>
        <v>3.1920000000000004E-2</v>
      </c>
    </row>
    <row r="84" spans="1:10" s="17" customFormat="1" ht="16.5" customHeight="1">
      <c r="A84" s="28" t="s">
        <v>770</v>
      </c>
      <c r="B84" s="29" t="s">
        <v>165</v>
      </c>
      <c r="C84" s="29" t="s">
        <v>68</v>
      </c>
      <c r="D84" s="29" t="s">
        <v>69</v>
      </c>
      <c r="E84" s="234"/>
      <c r="F84" s="220"/>
      <c r="G84" s="30">
        <v>2980</v>
      </c>
      <c r="H84" s="246"/>
      <c r="I84" s="246"/>
      <c r="J84" s="222"/>
    </row>
    <row r="85" spans="1:10" s="17" customFormat="1" ht="16.5" customHeight="1">
      <c r="A85" s="28" t="s">
        <v>771</v>
      </c>
      <c r="B85" s="29" t="s">
        <v>85</v>
      </c>
      <c r="C85" s="29" t="s">
        <v>68</v>
      </c>
      <c r="D85" s="29" t="s">
        <v>69</v>
      </c>
      <c r="E85" s="234"/>
      <c r="F85" s="220"/>
      <c r="G85" s="30">
        <v>2980</v>
      </c>
      <c r="H85" s="246"/>
      <c r="I85" s="246"/>
      <c r="J85" s="222"/>
    </row>
    <row r="86" spans="1:10" s="17" customFormat="1" ht="16.5" customHeight="1">
      <c r="A86" s="28" t="s">
        <v>772</v>
      </c>
      <c r="B86" s="29" t="s">
        <v>285</v>
      </c>
      <c r="C86" s="29" t="s">
        <v>68</v>
      </c>
      <c r="D86" s="29" t="s">
        <v>69</v>
      </c>
      <c r="E86" s="234"/>
      <c r="F86" s="220"/>
      <c r="G86" s="30">
        <v>2980</v>
      </c>
      <c r="H86" s="246"/>
      <c r="I86" s="246"/>
      <c r="J86" s="222"/>
    </row>
    <row r="87" spans="1:10" s="17" customFormat="1" ht="16.5" customHeight="1">
      <c r="A87" s="28" t="s">
        <v>773</v>
      </c>
      <c r="B87" s="29" t="s">
        <v>87</v>
      </c>
      <c r="C87" s="29" t="s">
        <v>68</v>
      </c>
      <c r="D87" s="29" t="s">
        <v>69</v>
      </c>
      <c r="E87" s="234"/>
      <c r="F87" s="220"/>
      <c r="G87" s="30">
        <v>2980</v>
      </c>
      <c r="H87" s="246"/>
      <c r="I87" s="246"/>
      <c r="J87" s="222"/>
    </row>
    <row r="88" spans="1:10" s="17" customFormat="1" ht="16.5" customHeight="1">
      <c r="A88" s="28" t="s">
        <v>774</v>
      </c>
      <c r="B88" s="29" t="s">
        <v>68</v>
      </c>
      <c r="C88" s="29" t="s">
        <v>68</v>
      </c>
      <c r="D88" s="29" t="s">
        <v>69</v>
      </c>
      <c r="E88" s="234"/>
      <c r="F88" s="220"/>
      <c r="G88" s="30">
        <v>2980</v>
      </c>
      <c r="H88" s="246"/>
      <c r="I88" s="246"/>
      <c r="J88" s="222"/>
    </row>
    <row r="89" spans="1:10" s="17" customFormat="1" ht="21">
      <c r="A89" s="28" t="s">
        <v>775</v>
      </c>
      <c r="B89" s="29" t="s">
        <v>72</v>
      </c>
      <c r="C89" s="29" t="s">
        <v>68</v>
      </c>
      <c r="D89" s="29" t="s">
        <v>69</v>
      </c>
      <c r="E89" s="234"/>
      <c r="F89" s="220"/>
      <c r="G89" s="30">
        <v>2980</v>
      </c>
      <c r="H89" s="246"/>
      <c r="I89" s="246"/>
      <c r="J89" s="222"/>
    </row>
    <row r="90" spans="1:10" s="17" customFormat="1" ht="21">
      <c r="A90" s="28" t="s">
        <v>776</v>
      </c>
      <c r="B90" s="29" t="s">
        <v>520</v>
      </c>
      <c r="C90" s="29" t="s">
        <v>68</v>
      </c>
      <c r="D90" s="29" t="s">
        <v>69</v>
      </c>
      <c r="E90" s="234"/>
      <c r="F90" s="220"/>
      <c r="G90" s="30">
        <v>2980</v>
      </c>
      <c r="H90" s="249"/>
      <c r="I90" s="249"/>
      <c r="J90" s="223"/>
    </row>
    <row r="91" spans="1:10" s="17" customFormat="1" ht="45" customHeight="1">
      <c r="A91" s="28" t="s">
        <v>777</v>
      </c>
      <c r="B91" s="29" t="s">
        <v>68</v>
      </c>
      <c r="C91" s="29" t="s">
        <v>270</v>
      </c>
      <c r="D91" s="29" t="s">
        <v>69</v>
      </c>
      <c r="E91" s="234" t="s">
        <v>778</v>
      </c>
      <c r="F91" s="220"/>
      <c r="G91" s="30">
        <v>2980</v>
      </c>
      <c r="H91" s="245">
        <v>20</v>
      </c>
      <c r="I91" s="245">
        <v>17</v>
      </c>
      <c r="J91" s="221">
        <v>0.03</v>
      </c>
    </row>
    <row r="92" spans="1:10" s="17" customFormat="1" ht="45" customHeight="1">
      <c r="A92" s="28" t="s">
        <v>779</v>
      </c>
      <c r="B92" s="29" t="s">
        <v>72</v>
      </c>
      <c r="C92" s="29" t="s">
        <v>270</v>
      </c>
      <c r="D92" s="29" t="s">
        <v>69</v>
      </c>
      <c r="E92" s="234"/>
      <c r="F92" s="220"/>
      <c r="G92" s="30">
        <v>2980</v>
      </c>
      <c r="H92" s="246"/>
      <c r="I92" s="246"/>
      <c r="J92" s="222"/>
    </row>
    <row r="93" spans="1:10" s="17" customFormat="1" ht="45" customHeight="1">
      <c r="A93" s="28" t="s">
        <v>780</v>
      </c>
      <c r="B93" s="29" t="s">
        <v>165</v>
      </c>
      <c r="C93" s="29" t="s">
        <v>270</v>
      </c>
      <c r="D93" s="29" t="s">
        <v>69</v>
      </c>
      <c r="E93" s="234"/>
      <c r="F93" s="220"/>
      <c r="G93" s="30">
        <v>2980</v>
      </c>
      <c r="H93" s="246"/>
      <c r="I93" s="246"/>
      <c r="J93" s="222"/>
    </row>
    <row r="94" spans="1:10" s="88" customFormat="1" ht="34.5" customHeight="1">
      <c r="A94" s="66" t="s">
        <v>402</v>
      </c>
      <c r="B94" s="67" t="s">
        <v>163</v>
      </c>
      <c r="C94" s="67" t="s">
        <v>270</v>
      </c>
      <c r="D94" s="67" t="s">
        <v>163</v>
      </c>
      <c r="E94" s="53" t="s">
        <v>403</v>
      </c>
      <c r="F94" s="289"/>
      <c r="G94" s="68">
        <v>580</v>
      </c>
      <c r="H94" s="68">
        <v>50</v>
      </c>
      <c r="I94" s="69">
        <v>11.7</v>
      </c>
      <c r="J94" s="111">
        <f t="shared" ref="J94:J95" si="4">0.36*0.23*0.38</f>
        <v>3.1463999999999999E-2</v>
      </c>
    </row>
    <row r="95" spans="1:10" s="88" customFormat="1" ht="34.5" customHeight="1">
      <c r="A95" s="66" t="s">
        <v>404</v>
      </c>
      <c r="B95" s="110" t="s">
        <v>163</v>
      </c>
      <c r="C95" s="67" t="s">
        <v>68</v>
      </c>
      <c r="D95" s="67" t="s">
        <v>163</v>
      </c>
      <c r="E95" s="53" t="s">
        <v>405</v>
      </c>
      <c r="F95" s="291"/>
      <c r="G95" s="68">
        <v>580</v>
      </c>
      <c r="H95" s="68">
        <v>50</v>
      </c>
      <c r="I95" s="69">
        <v>11.7</v>
      </c>
      <c r="J95" s="111">
        <f t="shared" si="4"/>
        <v>3.1463999999999999E-2</v>
      </c>
    </row>
    <row r="96" spans="1:10" s="17" customFormat="1" ht="52.5" customHeight="1">
      <c r="A96" s="28" t="s">
        <v>406</v>
      </c>
      <c r="B96" s="29" t="s">
        <v>163</v>
      </c>
      <c r="C96" s="29" t="s">
        <v>68</v>
      </c>
      <c r="D96" s="29" t="s">
        <v>163</v>
      </c>
      <c r="E96" s="53" t="s">
        <v>407</v>
      </c>
      <c r="F96" s="29"/>
      <c r="G96" s="30">
        <v>440</v>
      </c>
      <c r="H96" s="30">
        <v>50</v>
      </c>
      <c r="I96" s="44">
        <v>10.65</v>
      </c>
      <c r="J96" s="45">
        <v>3.15E-2</v>
      </c>
    </row>
    <row r="97" spans="1:10" s="88" customFormat="1" ht="47.25" customHeight="1">
      <c r="A97" s="66" t="s">
        <v>408</v>
      </c>
      <c r="B97" s="67" t="s">
        <v>163</v>
      </c>
      <c r="C97" s="67" t="s">
        <v>270</v>
      </c>
      <c r="D97" s="67" t="s">
        <v>163</v>
      </c>
      <c r="E97" s="53" t="s">
        <v>409</v>
      </c>
      <c r="F97" s="67"/>
      <c r="G97" s="68">
        <v>440</v>
      </c>
      <c r="H97" s="30">
        <v>50</v>
      </c>
      <c r="I97" s="44">
        <v>10.65</v>
      </c>
      <c r="J97" s="45">
        <v>3.15E-2</v>
      </c>
    </row>
    <row r="98" spans="1:10" ht="21.75" customHeight="1">
      <c r="A98" s="113" t="s">
        <v>781</v>
      </c>
      <c r="B98" s="114"/>
      <c r="C98" s="114"/>
      <c r="D98" s="114"/>
      <c r="E98" s="114"/>
      <c r="F98" s="114"/>
      <c r="G98" s="114"/>
      <c r="H98" s="114"/>
      <c r="I98" s="114"/>
      <c r="J98" s="115"/>
    </row>
    <row r="99" spans="1:10" s="17" customFormat="1" ht="19.5" customHeight="1">
      <c r="A99" s="28" t="s">
        <v>782</v>
      </c>
      <c r="B99" s="29" t="s">
        <v>83</v>
      </c>
      <c r="C99" s="29" t="s">
        <v>68</v>
      </c>
      <c r="D99" s="29" t="s">
        <v>75</v>
      </c>
      <c r="E99" s="234" t="s">
        <v>783</v>
      </c>
      <c r="F99" s="220"/>
      <c r="G99" s="30">
        <v>3780</v>
      </c>
      <c r="H99" s="245">
        <v>20</v>
      </c>
      <c r="I99" s="245">
        <v>17</v>
      </c>
      <c r="J99" s="221">
        <f>0.4*0.21*0.38</f>
        <v>3.1920000000000004E-2</v>
      </c>
    </row>
    <row r="100" spans="1:10" s="17" customFormat="1" ht="19.5" customHeight="1">
      <c r="A100" s="28" t="s">
        <v>784</v>
      </c>
      <c r="B100" s="29" t="s">
        <v>165</v>
      </c>
      <c r="C100" s="29" t="s">
        <v>68</v>
      </c>
      <c r="D100" s="29" t="s">
        <v>75</v>
      </c>
      <c r="E100" s="234"/>
      <c r="F100" s="220"/>
      <c r="G100" s="30">
        <v>3780</v>
      </c>
      <c r="H100" s="246"/>
      <c r="I100" s="246"/>
      <c r="J100" s="222"/>
    </row>
    <row r="101" spans="1:10" s="17" customFormat="1" ht="19.5" customHeight="1">
      <c r="A101" s="28" t="s">
        <v>785</v>
      </c>
      <c r="B101" s="29" t="s">
        <v>85</v>
      </c>
      <c r="C101" s="29" t="s">
        <v>68</v>
      </c>
      <c r="D101" s="29" t="s">
        <v>75</v>
      </c>
      <c r="E101" s="234"/>
      <c r="F101" s="220"/>
      <c r="G101" s="30">
        <v>3780</v>
      </c>
      <c r="H101" s="246"/>
      <c r="I101" s="246"/>
      <c r="J101" s="222"/>
    </row>
    <row r="102" spans="1:10" s="17" customFormat="1" ht="19.5" customHeight="1">
      <c r="A102" s="28" t="s">
        <v>786</v>
      </c>
      <c r="B102" s="29" t="s">
        <v>285</v>
      </c>
      <c r="C102" s="29" t="s">
        <v>68</v>
      </c>
      <c r="D102" s="29" t="s">
        <v>75</v>
      </c>
      <c r="E102" s="234"/>
      <c r="F102" s="220"/>
      <c r="G102" s="30">
        <v>3780</v>
      </c>
      <c r="H102" s="246"/>
      <c r="I102" s="246"/>
      <c r="J102" s="222"/>
    </row>
    <row r="103" spans="1:10" s="17" customFormat="1" ht="19.5" customHeight="1">
      <c r="A103" s="28" t="s">
        <v>787</v>
      </c>
      <c r="B103" s="29" t="s">
        <v>87</v>
      </c>
      <c r="C103" s="29" t="s">
        <v>68</v>
      </c>
      <c r="D103" s="29" t="s">
        <v>75</v>
      </c>
      <c r="E103" s="234"/>
      <c r="F103" s="220"/>
      <c r="G103" s="30">
        <v>3780</v>
      </c>
      <c r="H103" s="246"/>
      <c r="I103" s="246"/>
      <c r="J103" s="222"/>
    </row>
    <row r="104" spans="1:10" s="17" customFormat="1" ht="19.5" customHeight="1">
      <c r="A104" s="28" t="s">
        <v>788</v>
      </c>
      <c r="B104" s="29" t="s">
        <v>68</v>
      </c>
      <c r="C104" s="29" t="s">
        <v>68</v>
      </c>
      <c r="D104" s="29" t="s">
        <v>75</v>
      </c>
      <c r="E104" s="234"/>
      <c r="F104" s="220"/>
      <c r="G104" s="30">
        <v>3780</v>
      </c>
      <c r="H104" s="246"/>
      <c r="I104" s="246"/>
      <c r="J104" s="222"/>
    </row>
    <row r="105" spans="1:10" s="17" customFormat="1" ht="33" customHeight="1">
      <c r="A105" s="28" t="s">
        <v>789</v>
      </c>
      <c r="B105" s="29" t="s">
        <v>699</v>
      </c>
      <c r="C105" s="29" t="s">
        <v>68</v>
      </c>
      <c r="D105" s="29" t="s">
        <v>75</v>
      </c>
      <c r="E105" s="234"/>
      <c r="F105" s="220"/>
      <c r="G105" s="30">
        <v>3780</v>
      </c>
      <c r="H105" s="246"/>
      <c r="I105" s="246"/>
      <c r="J105" s="222"/>
    </row>
    <row r="106" spans="1:10" s="17" customFormat="1" ht="19.5" customHeight="1">
      <c r="A106" s="28" t="s">
        <v>790</v>
      </c>
      <c r="B106" s="29" t="s">
        <v>72</v>
      </c>
      <c r="C106" s="29" t="s">
        <v>68</v>
      </c>
      <c r="D106" s="29" t="s">
        <v>75</v>
      </c>
      <c r="E106" s="234"/>
      <c r="F106" s="220"/>
      <c r="G106" s="30">
        <v>3780</v>
      </c>
      <c r="H106" s="249"/>
      <c r="I106" s="249"/>
      <c r="J106" s="223"/>
    </row>
    <row r="107" spans="1:10" s="17" customFormat="1" ht="82.5" customHeight="1">
      <c r="A107" s="28" t="s">
        <v>791</v>
      </c>
      <c r="B107" s="29" t="s">
        <v>68</v>
      </c>
      <c r="C107" s="29" t="s">
        <v>270</v>
      </c>
      <c r="D107" s="29" t="s">
        <v>75</v>
      </c>
      <c r="E107" s="234" t="s">
        <v>792</v>
      </c>
      <c r="F107" s="220"/>
      <c r="G107" s="30">
        <v>3780</v>
      </c>
      <c r="H107" s="245">
        <v>20</v>
      </c>
      <c r="I107" s="245">
        <v>17</v>
      </c>
      <c r="J107" s="221">
        <v>3.1920000000000004E-2</v>
      </c>
    </row>
    <row r="108" spans="1:10" s="17" customFormat="1" ht="82.5" customHeight="1">
      <c r="A108" s="28" t="s">
        <v>793</v>
      </c>
      <c r="B108" s="29" t="s">
        <v>72</v>
      </c>
      <c r="C108" s="29" t="s">
        <v>270</v>
      </c>
      <c r="D108" s="29" t="s">
        <v>75</v>
      </c>
      <c r="E108" s="234"/>
      <c r="F108" s="220"/>
      <c r="G108" s="30">
        <v>3780</v>
      </c>
      <c r="H108" s="249"/>
      <c r="I108" s="249"/>
      <c r="J108" s="223"/>
    </row>
    <row r="109" spans="1:10" s="88" customFormat="1" ht="34.5" customHeight="1">
      <c r="A109" s="66" t="s">
        <v>402</v>
      </c>
      <c r="B109" s="67" t="s">
        <v>163</v>
      </c>
      <c r="C109" s="67" t="s">
        <v>270</v>
      </c>
      <c r="D109" s="67" t="s">
        <v>163</v>
      </c>
      <c r="E109" s="53" t="s">
        <v>403</v>
      </c>
      <c r="F109" s="289"/>
      <c r="G109" s="68">
        <v>580</v>
      </c>
      <c r="H109" s="68">
        <v>50</v>
      </c>
      <c r="I109" s="69">
        <v>11.7</v>
      </c>
      <c r="J109" s="111">
        <f t="shared" ref="J109:J110" si="5">0.36*0.23*0.38</f>
        <v>3.1463999999999999E-2</v>
      </c>
    </row>
    <row r="110" spans="1:10" s="88" customFormat="1" ht="34.5" customHeight="1">
      <c r="A110" s="66" t="s">
        <v>404</v>
      </c>
      <c r="B110" s="110" t="s">
        <v>163</v>
      </c>
      <c r="C110" s="67" t="s">
        <v>68</v>
      </c>
      <c r="D110" s="67" t="s">
        <v>163</v>
      </c>
      <c r="E110" s="53" t="s">
        <v>405</v>
      </c>
      <c r="F110" s="291"/>
      <c r="G110" s="68">
        <v>580</v>
      </c>
      <c r="H110" s="68">
        <v>50</v>
      </c>
      <c r="I110" s="69">
        <v>11.7</v>
      </c>
      <c r="J110" s="111">
        <f t="shared" si="5"/>
        <v>3.1463999999999999E-2</v>
      </c>
    </row>
    <row r="111" spans="1:10" s="17" customFormat="1" ht="52.5" customHeight="1">
      <c r="A111" s="28" t="s">
        <v>406</v>
      </c>
      <c r="B111" s="29" t="s">
        <v>163</v>
      </c>
      <c r="C111" s="29" t="s">
        <v>68</v>
      </c>
      <c r="D111" s="29" t="s">
        <v>163</v>
      </c>
      <c r="E111" s="53" t="s">
        <v>407</v>
      </c>
      <c r="F111" s="29"/>
      <c r="G111" s="30">
        <v>440</v>
      </c>
      <c r="H111" s="30">
        <v>50</v>
      </c>
      <c r="I111" s="44">
        <v>10.65</v>
      </c>
      <c r="J111" s="45">
        <v>3.15E-2</v>
      </c>
    </row>
    <row r="112" spans="1:10" s="88" customFormat="1" ht="47.25" customHeight="1">
      <c r="A112" s="66" t="s">
        <v>408</v>
      </c>
      <c r="B112" s="67" t="s">
        <v>163</v>
      </c>
      <c r="C112" s="67" t="s">
        <v>270</v>
      </c>
      <c r="D112" s="67" t="s">
        <v>163</v>
      </c>
      <c r="E112" s="53" t="s">
        <v>409</v>
      </c>
      <c r="F112" s="67"/>
      <c r="G112" s="68">
        <v>440</v>
      </c>
      <c r="H112" s="30">
        <v>50</v>
      </c>
      <c r="I112" s="44">
        <v>10.65</v>
      </c>
      <c r="J112" s="45">
        <v>3.15E-2</v>
      </c>
    </row>
    <row r="113" spans="1:10" ht="21.75" customHeight="1">
      <c r="A113" s="113" t="s">
        <v>794</v>
      </c>
      <c r="B113" s="114"/>
      <c r="C113" s="114"/>
      <c r="D113" s="114"/>
      <c r="E113" s="114"/>
      <c r="F113" s="114"/>
      <c r="G113" s="114"/>
      <c r="H113" s="114"/>
      <c r="I113" s="114"/>
      <c r="J113" s="115"/>
    </row>
    <row r="114" spans="1:10" s="17" customFormat="1" ht="12.75" customHeight="1">
      <c r="A114" s="28" t="s">
        <v>795</v>
      </c>
      <c r="B114" s="29" t="s">
        <v>83</v>
      </c>
      <c r="C114" s="29" t="s">
        <v>192</v>
      </c>
      <c r="D114" s="29" t="s">
        <v>75</v>
      </c>
      <c r="E114" s="234" t="s">
        <v>796</v>
      </c>
      <c r="F114" s="220"/>
      <c r="G114" s="30">
        <v>2590</v>
      </c>
      <c r="H114" s="245">
        <v>20</v>
      </c>
      <c r="I114" s="245">
        <v>9.1</v>
      </c>
      <c r="J114" s="221">
        <f>0.4*0.21*0.34</f>
        <v>2.8560000000000006E-2</v>
      </c>
    </row>
    <row r="115" spans="1:10" s="17" customFormat="1" ht="12.75" customHeight="1">
      <c r="A115" s="28" t="s">
        <v>797</v>
      </c>
      <c r="B115" s="29" t="s">
        <v>165</v>
      </c>
      <c r="C115" s="29" t="s">
        <v>192</v>
      </c>
      <c r="D115" s="29" t="s">
        <v>75</v>
      </c>
      <c r="E115" s="234"/>
      <c r="F115" s="220"/>
      <c r="G115" s="30">
        <v>2590</v>
      </c>
      <c r="H115" s="246"/>
      <c r="I115" s="246"/>
      <c r="J115" s="222"/>
    </row>
    <row r="116" spans="1:10" s="17" customFormat="1" ht="12.75" customHeight="1">
      <c r="A116" s="28" t="s">
        <v>798</v>
      </c>
      <c r="B116" s="29" t="s">
        <v>85</v>
      </c>
      <c r="C116" s="29" t="s">
        <v>192</v>
      </c>
      <c r="D116" s="29" t="s">
        <v>75</v>
      </c>
      <c r="E116" s="234"/>
      <c r="F116" s="220"/>
      <c r="G116" s="30">
        <v>2590</v>
      </c>
      <c r="H116" s="246"/>
      <c r="I116" s="246"/>
      <c r="J116" s="222"/>
    </row>
    <row r="117" spans="1:10" s="17" customFormat="1" ht="12.75" customHeight="1">
      <c r="A117" s="28" t="s">
        <v>799</v>
      </c>
      <c r="B117" s="29" t="s">
        <v>285</v>
      </c>
      <c r="C117" s="29" t="s">
        <v>192</v>
      </c>
      <c r="D117" s="29" t="s">
        <v>75</v>
      </c>
      <c r="E117" s="234"/>
      <c r="F117" s="220"/>
      <c r="G117" s="30">
        <v>2590</v>
      </c>
      <c r="H117" s="246"/>
      <c r="I117" s="246"/>
      <c r="J117" s="222"/>
    </row>
    <row r="118" spans="1:10" s="17" customFormat="1" ht="12.75" customHeight="1">
      <c r="A118" s="28" t="s">
        <v>800</v>
      </c>
      <c r="B118" s="29" t="s">
        <v>87</v>
      </c>
      <c r="C118" s="29" t="s">
        <v>192</v>
      </c>
      <c r="D118" s="29" t="s">
        <v>75</v>
      </c>
      <c r="E118" s="234"/>
      <c r="F118" s="220"/>
      <c r="G118" s="30">
        <v>2590</v>
      </c>
      <c r="H118" s="246"/>
      <c r="I118" s="246"/>
      <c r="J118" s="222"/>
    </row>
    <row r="119" spans="1:10" s="17" customFormat="1" ht="12.75" customHeight="1">
      <c r="A119" s="28" t="s">
        <v>801</v>
      </c>
      <c r="B119" s="29" t="s">
        <v>68</v>
      </c>
      <c r="C119" s="29" t="s">
        <v>192</v>
      </c>
      <c r="D119" s="29" t="s">
        <v>75</v>
      </c>
      <c r="E119" s="234"/>
      <c r="F119" s="220"/>
      <c r="G119" s="30">
        <v>2590</v>
      </c>
      <c r="H119" s="246"/>
      <c r="I119" s="246"/>
      <c r="J119" s="222"/>
    </row>
    <row r="120" spans="1:10" s="17" customFormat="1" ht="21.75" customHeight="1">
      <c r="A120" s="28" t="s">
        <v>802</v>
      </c>
      <c r="B120" s="29" t="s">
        <v>72</v>
      </c>
      <c r="C120" s="29" t="s">
        <v>192</v>
      </c>
      <c r="D120" s="29" t="s">
        <v>75</v>
      </c>
      <c r="E120" s="234"/>
      <c r="F120" s="220"/>
      <c r="G120" s="30">
        <v>2590</v>
      </c>
      <c r="H120" s="246"/>
      <c r="I120" s="246"/>
      <c r="J120" s="222"/>
    </row>
    <row r="121" spans="1:10" s="17" customFormat="1" ht="14.25" customHeight="1">
      <c r="A121" s="28" t="s">
        <v>803</v>
      </c>
      <c r="B121" s="29" t="s">
        <v>91</v>
      </c>
      <c r="C121" s="29" t="s">
        <v>192</v>
      </c>
      <c r="D121" s="29" t="s">
        <v>75</v>
      </c>
      <c r="E121" s="234"/>
      <c r="F121" s="220"/>
      <c r="G121" s="30">
        <v>2590</v>
      </c>
      <c r="H121" s="246"/>
      <c r="I121" s="246"/>
      <c r="J121" s="222"/>
    </row>
    <row r="122" spans="1:10" s="17" customFormat="1" ht="14.25" customHeight="1">
      <c r="A122" s="28" t="s">
        <v>804</v>
      </c>
      <c r="B122" s="29" t="s">
        <v>291</v>
      </c>
      <c r="C122" s="29" t="s">
        <v>192</v>
      </c>
      <c r="D122" s="29" t="s">
        <v>75</v>
      </c>
      <c r="E122" s="234"/>
      <c r="F122" s="220"/>
      <c r="G122" s="30">
        <v>2590</v>
      </c>
      <c r="H122" s="246"/>
      <c r="I122" s="246"/>
      <c r="J122" s="222"/>
    </row>
    <row r="123" spans="1:10" s="17" customFormat="1" ht="21">
      <c r="A123" s="28" t="s">
        <v>805</v>
      </c>
      <c r="B123" s="29" t="s">
        <v>520</v>
      </c>
      <c r="C123" s="29" t="s">
        <v>192</v>
      </c>
      <c r="D123" s="29" t="s">
        <v>75</v>
      </c>
      <c r="E123" s="234"/>
      <c r="F123" s="220"/>
      <c r="G123" s="30">
        <v>2590</v>
      </c>
      <c r="H123" s="249"/>
      <c r="I123" s="249"/>
      <c r="J123" s="223"/>
    </row>
    <row r="124" spans="1:10" s="17" customFormat="1" ht="15.75" customHeight="1">
      <c r="A124" s="28" t="s">
        <v>806</v>
      </c>
      <c r="B124" s="29" t="s">
        <v>83</v>
      </c>
      <c r="C124" s="29" t="s">
        <v>270</v>
      </c>
      <c r="D124" s="29" t="s">
        <v>75</v>
      </c>
      <c r="E124" s="234" t="s">
        <v>807</v>
      </c>
      <c r="F124" s="220"/>
      <c r="G124" s="30">
        <v>2590</v>
      </c>
      <c r="H124" s="245">
        <v>20</v>
      </c>
      <c r="I124" s="245">
        <v>9.1</v>
      </c>
      <c r="J124" s="221">
        <f>0.4*0.21*0.34</f>
        <v>2.8560000000000006E-2</v>
      </c>
    </row>
    <row r="125" spans="1:10" s="17" customFormat="1" ht="15.75" customHeight="1">
      <c r="A125" s="28" t="s">
        <v>808</v>
      </c>
      <c r="B125" s="29" t="s">
        <v>165</v>
      </c>
      <c r="C125" s="29" t="s">
        <v>270</v>
      </c>
      <c r="D125" s="29" t="s">
        <v>75</v>
      </c>
      <c r="E125" s="234"/>
      <c r="F125" s="220"/>
      <c r="G125" s="30">
        <v>2590</v>
      </c>
      <c r="H125" s="246"/>
      <c r="I125" s="246"/>
      <c r="J125" s="222"/>
    </row>
    <row r="126" spans="1:10" s="17" customFormat="1" ht="15.75" customHeight="1">
      <c r="A126" s="28" t="s">
        <v>809</v>
      </c>
      <c r="B126" s="29" t="s">
        <v>85</v>
      </c>
      <c r="C126" s="29" t="s">
        <v>270</v>
      </c>
      <c r="D126" s="29" t="s">
        <v>75</v>
      </c>
      <c r="E126" s="234"/>
      <c r="F126" s="220"/>
      <c r="G126" s="30">
        <v>2590</v>
      </c>
      <c r="H126" s="246"/>
      <c r="I126" s="246"/>
      <c r="J126" s="222"/>
    </row>
    <row r="127" spans="1:10" s="17" customFormat="1" ht="15.75" customHeight="1">
      <c r="A127" s="28" t="s">
        <v>810</v>
      </c>
      <c r="B127" s="29" t="s">
        <v>285</v>
      </c>
      <c r="C127" s="29" t="s">
        <v>270</v>
      </c>
      <c r="D127" s="29" t="s">
        <v>75</v>
      </c>
      <c r="E127" s="234"/>
      <c r="F127" s="220"/>
      <c r="G127" s="30">
        <v>2590</v>
      </c>
      <c r="H127" s="246"/>
      <c r="I127" s="246"/>
      <c r="J127" s="222"/>
    </row>
    <row r="128" spans="1:10" s="17" customFormat="1" ht="15.75" customHeight="1">
      <c r="A128" s="28" t="s">
        <v>811</v>
      </c>
      <c r="B128" s="29" t="s">
        <v>87</v>
      </c>
      <c r="C128" s="29" t="s">
        <v>270</v>
      </c>
      <c r="D128" s="29" t="s">
        <v>75</v>
      </c>
      <c r="E128" s="234"/>
      <c r="F128" s="220"/>
      <c r="G128" s="30">
        <v>2590</v>
      </c>
      <c r="H128" s="246"/>
      <c r="I128" s="246"/>
      <c r="J128" s="222"/>
    </row>
    <row r="129" spans="1:10" s="17" customFormat="1" ht="15.75" customHeight="1">
      <c r="A129" s="28" t="s">
        <v>812</v>
      </c>
      <c r="B129" s="29" t="s">
        <v>68</v>
      </c>
      <c r="C129" s="29" t="s">
        <v>270</v>
      </c>
      <c r="D129" s="29" t="s">
        <v>75</v>
      </c>
      <c r="E129" s="234"/>
      <c r="F129" s="220"/>
      <c r="G129" s="30">
        <v>2590</v>
      </c>
      <c r="H129" s="246"/>
      <c r="I129" s="246"/>
      <c r="J129" s="222"/>
    </row>
    <row r="130" spans="1:10" s="17" customFormat="1" ht="21.75" customHeight="1">
      <c r="A130" s="28" t="s">
        <v>813</v>
      </c>
      <c r="B130" s="29" t="s">
        <v>72</v>
      </c>
      <c r="C130" s="29" t="s">
        <v>270</v>
      </c>
      <c r="D130" s="29" t="s">
        <v>75</v>
      </c>
      <c r="E130" s="234"/>
      <c r="F130" s="220"/>
      <c r="G130" s="30">
        <v>2590</v>
      </c>
      <c r="H130" s="246"/>
      <c r="I130" s="246"/>
      <c r="J130" s="222"/>
    </row>
    <row r="131" spans="1:10" s="17" customFormat="1" ht="21">
      <c r="A131" s="28" t="s">
        <v>814</v>
      </c>
      <c r="B131" s="29" t="s">
        <v>520</v>
      </c>
      <c r="C131" s="29" t="s">
        <v>270</v>
      </c>
      <c r="D131" s="29" t="s">
        <v>75</v>
      </c>
      <c r="E131" s="234"/>
      <c r="F131" s="220"/>
      <c r="G131" s="30">
        <v>2590</v>
      </c>
      <c r="H131" s="249"/>
      <c r="I131" s="249"/>
      <c r="J131" s="223"/>
    </row>
    <row r="132" spans="1:10" s="88" customFormat="1" ht="34.5" customHeight="1">
      <c r="A132" s="66" t="s">
        <v>402</v>
      </c>
      <c r="B132" s="67" t="s">
        <v>163</v>
      </c>
      <c r="C132" s="67" t="s">
        <v>270</v>
      </c>
      <c r="D132" s="67" t="s">
        <v>163</v>
      </c>
      <c r="E132" s="53" t="s">
        <v>403</v>
      </c>
      <c r="F132" s="289"/>
      <c r="G132" s="68">
        <v>580</v>
      </c>
      <c r="H132" s="68">
        <v>50</v>
      </c>
      <c r="I132" s="69">
        <v>11.7</v>
      </c>
      <c r="J132" s="111">
        <f t="shared" ref="J132:J133" si="6">0.36*0.23*0.38</f>
        <v>3.1463999999999999E-2</v>
      </c>
    </row>
    <row r="133" spans="1:10" s="88" customFormat="1" ht="34.5" customHeight="1">
      <c r="A133" s="66" t="s">
        <v>404</v>
      </c>
      <c r="B133" s="110" t="s">
        <v>163</v>
      </c>
      <c r="C133" s="67" t="s">
        <v>68</v>
      </c>
      <c r="D133" s="67" t="s">
        <v>163</v>
      </c>
      <c r="E133" s="53" t="s">
        <v>405</v>
      </c>
      <c r="F133" s="291"/>
      <c r="G133" s="68">
        <v>580</v>
      </c>
      <c r="H133" s="68">
        <v>50</v>
      </c>
      <c r="I133" s="69">
        <v>11.7</v>
      </c>
      <c r="J133" s="111">
        <f t="shared" si="6"/>
        <v>3.1463999999999999E-2</v>
      </c>
    </row>
    <row r="134" spans="1:10" s="17" customFormat="1" ht="52.5" customHeight="1">
      <c r="A134" s="28" t="s">
        <v>406</v>
      </c>
      <c r="B134" s="29" t="s">
        <v>163</v>
      </c>
      <c r="C134" s="29" t="s">
        <v>68</v>
      </c>
      <c r="D134" s="29" t="s">
        <v>163</v>
      </c>
      <c r="E134" s="53" t="s">
        <v>407</v>
      </c>
      <c r="F134" s="29"/>
      <c r="G134" s="30">
        <v>440</v>
      </c>
      <c r="H134" s="30">
        <v>50</v>
      </c>
      <c r="I134" s="44">
        <v>10.65</v>
      </c>
      <c r="J134" s="45">
        <v>3.15E-2</v>
      </c>
    </row>
    <row r="135" spans="1:10" s="88" customFormat="1" ht="47.25" customHeight="1">
      <c r="A135" s="66" t="s">
        <v>408</v>
      </c>
      <c r="B135" s="67" t="s">
        <v>163</v>
      </c>
      <c r="C135" s="67" t="s">
        <v>270</v>
      </c>
      <c r="D135" s="67" t="s">
        <v>163</v>
      </c>
      <c r="E135" s="53" t="s">
        <v>409</v>
      </c>
      <c r="F135" s="67"/>
      <c r="G135" s="68">
        <v>440</v>
      </c>
      <c r="H135" s="30">
        <v>50</v>
      </c>
      <c r="I135" s="44">
        <v>10.65</v>
      </c>
      <c r="J135" s="45">
        <v>3.15E-2</v>
      </c>
    </row>
    <row r="136" spans="1:10" ht="21.75" customHeight="1">
      <c r="A136" s="113" t="s">
        <v>815</v>
      </c>
      <c r="B136" s="114"/>
      <c r="C136" s="114"/>
      <c r="D136" s="114"/>
      <c r="E136" s="114"/>
      <c r="F136" s="114"/>
      <c r="G136" s="114"/>
      <c r="H136" s="114"/>
      <c r="I136" s="114"/>
      <c r="J136" s="115"/>
    </row>
    <row r="137" spans="1:10" s="17" customFormat="1" ht="75" customHeight="1">
      <c r="A137" s="28" t="s">
        <v>816</v>
      </c>
      <c r="B137" s="29" t="s">
        <v>68</v>
      </c>
      <c r="C137" s="29" t="s">
        <v>192</v>
      </c>
      <c r="D137" s="29" t="s">
        <v>69</v>
      </c>
      <c r="E137" s="317" t="s">
        <v>817</v>
      </c>
      <c r="F137" s="303"/>
      <c r="G137" s="30">
        <v>3370</v>
      </c>
      <c r="H137" s="245">
        <v>20</v>
      </c>
      <c r="I137" s="245">
        <v>13.2</v>
      </c>
      <c r="J137" s="221">
        <f>0.4*0.25*0.39</f>
        <v>3.9000000000000007E-2</v>
      </c>
    </row>
    <row r="138" spans="1:10" s="17" customFormat="1" ht="75" customHeight="1">
      <c r="A138" s="28" t="s">
        <v>818</v>
      </c>
      <c r="B138" s="29" t="s">
        <v>72</v>
      </c>
      <c r="C138" s="29" t="s">
        <v>192</v>
      </c>
      <c r="D138" s="29" t="s">
        <v>69</v>
      </c>
      <c r="E138" s="312"/>
      <c r="F138" s="303"/>
      <c r="G138" s="30">
        <v>3370</v>
      </c>
      <c r="H138" s="249"/>
      <c r="I138" s="249"/>
      <c r="J138" s="223"/>
    </row>
    <row r="139" spans="1:10" s="88" customFormat="1" ht="34.5" customHeight="1">
      <c r="A139" s="66" t="s">
        <v>402</v>
      </c>
      <c r="B139" s="67" t="s">
        <v>163</v>
      </c>
      <c r="C139" s="67" t="s">
        <v>270</v>
      </c>
      <c r="D139" s="67" t="s">
        <v>163</v>
      </c>
      <c r="E139" s="53" t="s">
        <v>403</v>
      </c>
      <c r="F139" s="289"/>
      <c r="G139" s="68">
        <v>580</v>
      </c>
      <c r="H139" s="68">
        <v>50</v>
      </c>
      <c r="I139" s="69">
        <v>11.7</v>
      </c>
      <c r="J139" s="111">
        <f t="shared" ref="J139:J140" si="7">0.36*0.23*0.38</f>
        <v>3.1463999999999999E-2</v>
      </c>
    </row>
    <row r="140" spans="1:10" s="88" customFormat="1" ht="34.5" customHeight="1">
      <c r="A140" s="66" t="s">
        <v>404</v>
      </c>
      <c r="B140" s="110" t="s">
        <v>163</v>
      </c>
      <c r="C140" s="67" t="s">
        <v>68</v>
      </c>
      <c r="D140" s="67" t="s">
        <v>163</v>
      </c>
      <c r="E140" s="53" t="s">
        <v>405</v>
      </c>
      <c r="F140" s="291"/>
      <c r="G140" s="68">
        <v>580</v>
      </c>
      <c r="H140" s="68">
        <v>50</v>
      </c>
      <c r="I140" s="69">
        <v>11.7</v>
      </c>
      <c r="J140" s="111">
        <f t="shared" si="7"/>
        <v>3.1463999999999999E-2</v>
      </c>
    </row>
    <row r="141" spans="1:10" s="17" customFormat="1" ht="52.5" customHeight="1">
      <c r="A141" s="28" t="s">
        <v>406</v>
      </c>
      <c r="B141" s="29" t="s">
        <v>163</v>
      </c>
      <c r="C141" s="29" t="s">
        <v>68</v>
      </c>
      <c r="D141" s="29" t="s">
        <v>163</v>
      </c>
      <c r="E141" s="53" t="s">
        <v>407</v>
      </c>
      <c r="F141" s="29"/>
      <c r="G141" s="30">
        <v>440</v>
      </c>
      <c r="H141" s="30">
        <v>50</v>
      </c>
      <c r="I141" s="44">
        <v>10.65</v>
      </c>
      <c r="J141" s="45">
        <v>3.15E-2</v>
      </c>
    </row>
    <row r="142" spans="1:10" s="88" customFormat="1" ht="47.25" customHeight="1">
      <c r="A142" s="66" t="s">
        <v>408</v>
      </c>
      <c r="B142" s="67" t="s">
        <v>163</v>
      </c>
      <c r="C142" s="67" t="s">
        <v>270</v>
      </c>
      <c r="D142" s="67" t="s">
        <v>163</v>
      </c>
      <c r="E142" s="53" t="s">
        <v>409</v>
      </c>
      <c r="F142" s="67"/>
      <c r="G142" s="68">
        <v>440</v>
      </c>
      <c r="H142" s="30">
        <v>50</v>
      </c>
      <c r="I142" s="44">
        <v>10.65</v>
      </c>
      <c r="J142" s="45">
        <v>3.15E-2</v>
      </c>
    </row>
    <row r="143" spans="1:10" ht="21.75" customHeight="1">
      <c r="A143" s="113" t="s">
        <v>819</v>
      </c>
      <c r="B143" s="114"/>
      <c r="C143" s="114"/>
      <c r="D143" s="114"/>
      <c r="E143" s="114"/>
      <c r="F143" s="114"/>
      <c r="G143" s="114"/>
      <c r="H143" s="114"/>
      <c r="I143" s="114"/>
      <c r="J143" s="115"/>
    </row>
    <row r="144" spans="1:10" s="17" customFormat="1" ht="17.25" customHeight="1">
      <c r="A144" s="28" t="s">
        <v>820</v>
      </c>
      <c r="B144" s="29" t="s">
        <v>83</v>
      </c>
      <c r="C144" s="29" t="s">
        <v>68</v>
      </c>
      <c r="D144" s="29" t="s">
        <v>75</v>
      </c>
      <c r="E144" s="234" t="s">
        <v>821</v>
      </c>
      <c r="F144" s="220"/>
      <c r="G144" s="30">
        <v>2940</v>
      </c>
      <c r="H144" s="245">
        <v>20</v>
      </c>
      <c r="I144" s="285">
        <v>13.2</v>
      </c>
      <c r="J144" s="221">
        <f>0.4*0.21*0.34</f>
        <v>2.8560000000000006E-2</v>
      </c>
    </row>
    <row r="145" spans="1:10" s="17" customFormat="1" ht="17.25" customHeight="1">
      <c r="A145" s="28" t="s">
        <v>822</v>
      </c>
      <c r="B145" s="29" t="s">
        <v>165</v>
      </c>
      <c r="C145" s="29" t="s">
        <v>68</v>
      </c>
      <c r="D145" s="29" t="s">
        <v>75</v>
      </c>
      <c r="E145" s="234"/>
      <c r="F145" s="220"/>
      <c r="G145" s="30">
        <v>2940</v>
      </c>
      <c r="H145" s="246"/>
      <c r="I145" s="286"/>
      <c r="J145" s="222"/>
    </row>
    <row r="146" spans="1:10" s="17" customFormat="1" ht="17.25" customHeight="1">
      <c r="A146" s="28" t="s">
        <v>823</v>
      </c>
      <c r="B146" s="29" t="s">
        <v>85</v>
      </c>
      <c r="C146" s="29" t="s">
        <v>68</v>
      </c>
      <c r="D146" s="29" t="s">
        <v>75</v>
      </c>
      <c r="E146" s="234"/>
      <c r="F146" s="220"/>
      <c r="G146" s="30">
        <v>2940</v>
      </c>
      <c r="H146" s="246"/>
      <c r="I146" s="286"/>
      <c r="J146" s="222"/>
    </row>
    <row r="147" spans="1:10" s="17" customFormat="1" ht="17.25" customHeight="1">
      <c r="A147" s="28" t="s">
        <v>824</v>
      </c>
      <c r="B147" s="29" t="s">
        <v>285</v>
      </c>
      <c r="C147" s="29" t="s">
        <v>68</v>
      </c>
      <c r="D147" s="29" t="s">
        <v>75</v>
      </c>
      <c r="E147" s="234"/>
      <c r="F147" s="220"/>
      <c r="G147" s="30">
        <v>2940</v>
      </c>
      <c r="H147" s="246"/>
      <c r="I147" s="286"/>
      <c r="J147" s="222"/>
    </row>
    <row r="148" spans="1:10" s="17" customFormat="1" ht="17.25" customHeight="1">
      <c r="A148" s="28" t="s">
        <v>825</v>
      </c>
      <c r="B148" s="29" t="s">
        <v>285</v>
      </c>
      <c r="C148" s="29" t="s">
        <v>68</v>
      </c>
      <c r="D148" s="29" t="s">
        <v>75</v>
      </c>
      <c r="E148" s="234"/>
      <c r="F148" s="220"/>
      <c r="G148" s="30">
        <v>2940</v>
      </c>
      <c r="H148" s="246"/>
      <c r="I148" s="286"/>
      <c r="J148" s="222"/>
    </row>
    <row r="149" spans="1:10" s="17" customFormat="1" ht="17.25" customHeight="1">
      <c r="A149" s="28" t="s">
        <v>826</v>
      </c>
      <c r="B149" s="29" t="s">
        <v>87</v>
      </c>
      <c r="C149" s="29" t="s">
        <v>68</v>
      </c>
      <c r="D149" s="29" t="s">
        <v>75</v>
      </c>
      <c r="E149" s="234"/>
      <c r="F149" s="220"/>
      <c r="G149" s="30">
        <v>2940</v>
      </c>
      <c r="H149" s="246"/>
      <c r="I149" s="286"/>
      <c r="J149" s="222"/>
    </row>
    <row r="150" spans="1:10" s="17" customFormat="1" ht="17.25" customHeight="1">
      <c r="A150" s="28" t="s">
        <v>827</v>
      </c>
      <c r="B150" s="29" t="s">
        <v>68</v>
      </c>
      <c r="C150" s="29" t="s">
        <v>68</v>
      </c>
      <c r="D150" s="29" t="s">
        <v>75</v>
      </c>
      <c r="E150" s="234"/>
      <c r="F150" s="220"/>
      <c r="G150" s="30">
        <v>2940</v>
      </c>
      <c r="H150" s="246"/>
      <c r="I150" s="286"/>
      <c r="J150" s="222"/>
    </row>
    <row r="151" spans="1:10" s="17" customFormat="1" ht="20.25" customHeight="1">
      <c r="A151" s="28" t="s">
        <v>828</v>
      </c>
      <c r="B151" s="29" t="s">
        <v>72</v>
      </c>
      <c r="C151" s="29" t="s">
        <v>68</v>
      </c>
      <c r="D151" s="29" t="s">
        <v>75</v>
      </c>
      <c r="E151" s="234"/>
      <c r="F151" s="220"/>
      <c r="G151" s="30">
        <v>2940</v>
      </c>
      <c r="H151" s="246"/>
      <c r="I151" s="286"/>
      <c r="J151" s="222"/>
    </row>
    <row r="152" spans="1:10" s="17" customFormat="1" ht="20.25" customHeight="1">
      <c r="A152" s="28" t="s">
        <v>829</v>
      </c>
      <c r="B152" s="29" t="s">
        <v>520</v>
      </c>
      <c r="C152" s="29" t="s">
        <v>68</v>
      </c>
      <c r="D152" s="29" t="s">
        <v>75</v>
      </c>
      <c r="E152" s="234"/>
      <c r="F152" s="220"/>
      <c r="G152" s="30">
        <v>2940</v>
      </c>
      <c r="H152" s="249"/>
      <c r="I152" s="287"/>
      <c r="J152" s="223"/>
    </row>
    <row r="153" spans="1:10" s="88" customFormat="1" ht="34.5" customHeight="1">
      <c r="A153" s="66" t="s">
        <v>402</v>
      </c>
      <c r="B153" s="67" t="s">
        <v>163</v>
      </c>
      <c r="C153" s="67" t="s">
        <v>270</v>
      </c>
      <c r="D153" s="67" t="s">
        <v>163</v>
      </c>
      <c r="E153" s="53" t="s">
        <v>403</v>
      </c>
      <c r="F153" s="289"/>
      <c r="G153" s="68">
        <v>580</v>
      </c>
      <c r="H153" s="68">
        <v>50</v>
      </c>
      <c r="I153" s="69">
        <v>11.7</v>
      </c>
      <c r="J153" s="111">
        <f t="shared" ref="J153:J154" si="8">0.36*0.23*0.38</f>
        <v>3.1463999999999999E-2</v>
      </c>
    </row>
    <row r="154" spans="1:10" s="88" customFormat="1" ht="34.5" customHeight="1">
      <c r="A154" s="66" t="s">
        <v>404</v>
      </c>
      <c r="B154" s="110" t="s">
        <v>163</v>
      </c>
      <c r="C154" s="67" t="s">
        <v>68</v>
      </c>
      <c r="D154" s="67" t="s">
        <v>163</v>
      </c>
      <c r="E154" s="53" t="s">
        <v>405</v>
      </c>
      <c r="F154" s="291"/>
      <c r="G154" s="68">
        <v>580</v>
      </c>
      <c r="H154" s="68">
        <v>50</v>
      </c>
      <c r="I154" s="69">
        <v>11.7</v>
      </c>
      <c r="J154" s="111">
        <f t="shared" si="8"/>
        <v>3.1463999999999999E-2</v>
      </c>
    </row>
    <row r="155" spans="1:10" s="17" customFormat="1" ht="52.5" customHeight="1">
      <c r="A155" s="28" t="s">
        <v>406</v>
      </c>
      <c r="B155" s="29" t="s">
        <v>163</v>
      </c>
      <c r="C155" s="29" t="s">
        <v>68</v>
      </c>
      <c r="D155" s="29" t="s">
        <v>163</v>
      </c>
      <c r="E155" s="53" t="s">
        <v>407</v>
      </c>
      <c r="F155" s="29"/>
      <c r="G155" s="30">
        <v>440</v>
      </c>
      <c r="H155" s="30">
        <v>50</v>
      </c>
      <c r="I155" s="44">
        <v>10.65</v>
      </c>
      <c r="J155" s="45">
        <v>3.15E-2</v>
      </c>
    </row>
    <row r="156" spans="1:10" s="88" customFormat="1" ht="47.25" customHeight="1">
      <c r="A156" s="66" t="s">
        <v>408</v>
      </c>
      <c r="B156" s="67" t="s">
        <v>163</v>
      </c>
      <c r="C156" s="67" t="s">
        <v>270</v>
      </c>
      <c r="D156" s="67" t="s">
        <v>163</v>
      </c>
      <c r="E156" s="53" t="s">
        <v>409</v>
      </c>
      <c r="F156" s="67"/>
      <c r="G156" s="68">
        <v>440</v>
      </c>
      <c r="H156" s="30">
        <v>50</v>
      </c>
      <c r="I156" s="44">
        <v>10.65</v>
      </c>
      <c r="J156" s="45">
        <v>3.15E-2</v>
      </c>
    </row>
    <row r="157" spans="1:10" ht="21.75" customHeight="1">
      <c r="A157" s="113" t="s">
        <v>830</v>
      </c>
      <c r="B157" s="114"/>
      <c r="C157" s="114"/>
      <c r="D157" s="114"/>
      <c r="E157" s="114"/>
      <c r="F157" s="114"/>
      <c r="G157" s="114"/>
      <c r="H157" s="114"/>
      <c r="I157" s="114"/>
      <c r="J157" s="115"/>
    </row>
    <row r="158" spans="1:10" s="17" customFormat="1" ht="69.75" customHeight="1">
      <c r="A158" s="28" t="s">
        <v>831</v>
      </c>
      <c r="B158" s="29" t="s">
        <v>68</v>
      </c>
      <c r="C158" s="29" t="s">
        <v>270</v>
      </c>
      <c r="D158" s="29" t="s">
        <v>69</v>
      </c>
      <c r="E158" s="234" t="s">
        <v>832</v>
      </c>
      <c r="F158" s="220"/>
      <c r="G158" s="30">
        <v>3920</v>
      </c>
      <c r="H158" s="235">
        <v>20</v>
      </c>
      <c r="I158" s="235">
        <v>20</v>
      </c>
      <c r="J158" s="318">
        <f>0.4*0.25*0.39</f>
        <v>3.9000000000000007E-2</v>
      </c>
    </row>
    <row r="159" spans="1:10" s="17" customFormat="1" ht="69.75" customHeight="1">
      <c r="A159" s="28" t="s">
        <v>833</v>
      </c>
      <c r="B159" s="29" t="s">
        <v>72</v>
      </c>
      <c r="C159" s="29" t="s">
        <v>270</v>
      </c>
      <c r="D159" s="29" t="s">
        <v>69</v>
      </c>
      <c r="E159" s="234"/>
      <c r="F159" s="220"/>
      <c r="G159" s="30">
        <v>3920</v>
      </c>
      <c r="H159" s="237"/>
      <c r="I159" s="237"/>
      <c r="J159" s="319"/>
    </row>
    <row r="160" spans="1:10" s="88" customFormat="1" ht="39" customHeight="1">
      <c r="A160" s="66" t="s">
        <v>402</v>
      </c>
      <c r="B160" s="67" t="s">
        <v>163</v>
      </c>
      <c r="C160" s="67" t="s">
        <v>270</v>
      </c>
      <c r="D160" s="67" t="s">
        <v>163</v>
      </c>
      <c r="E160" s="53" t="s">
        <v>403</v>
      </c>
      <c r="F160" s="289"/>
      <c r="G160" s="68">
        <v>580</v>
      </c>
      <c r="H160" s="68">
        <v>50</v>
      </c>
      <c r="I160" s="69">
        <v>11.7</v>
      </c>
      <c r="J160" s="111">
        <f t="shared" ref="J160:J161" si="9">0.36*0.23*0.38</f>
        <v>3.1463999999999999E-2</v>
      </c>
    </row>
    <row r="161" spans="1:12" s="88" customFormat="1" ht="34.5" customHeight="1">
      <c r="A161" s="66" t="s">
        <v>404</v>
      </c>
      <c r="B161" s="67" t="s">
        <v>163</v>
      </c>
      <c r="C161" s="67" t="s">
        <v>68</v>
      </c>
      <c r="D161" s="67" t="s">
        <v>163</v>
      </c>
      <c r="E161" s="53" t="s">
        <v>563</v>
      </c>
      <c r="F161" s="291"/>
      <c r="G161" s="68">
        <v>590</v>
      </c>
      <c r="H161" s="68">
        <v>50</v>
      </c>
      <c r="I161" s="69">
        <v>10.65</v>
      </c>
      <c r="J161" s="111">
        <f t="shared" si="9"/>
        <v>3.1463999999999999E-2</v>
      </c>
    </row>
    <row r="162" spans="1:12" s="17" customFormat="1" ht="52.5" customHeight="1">
      <c r="A162" s="28" t="s">
        <v>406</v>
      </c>
      <c r="B162" s="29" t="s">
        <v>163</v>
      </c>
      <c r="C162" s="29" t="s">
        <v>68</v>
      </c>
      <c r="D162" s="29" t="s">
        <v>163</v>
      </c>
      <c r="E162" s="53" t="s">
        <v>407</v>
      </c>
      <c r="F162" s="29"/>
      <c r="G162" s="30">
        <v>440</v>
      </c>
      <c r="H162" s="30">
        <v>50</v>
      </c>
      <c r="I162" s="44">
        <v>10.65</v>
      </c>
      <c r="J162" s="45">
        <v>3.15E-2</v>
      </c>
    </row>
    <row r="163" spans="1:12" s="88" customFormat="1" ht="47.25" customHeight="1">
      <c r="A163" s="66" t="s">
        <v>408</v>
      </c>
      <c r="B163" s="67" t="s">
        <v>163</v>
      </c>
      <c r="C163" s="67" t="s">
        <v>270</v>
      </c>
      <c r="D163" s="67" t="s">
        <v>163</v>
      </c>
      <c r="E163" s="53" t="s">
        <v>409</v>
      </c>
      <c r="F163" s="67"/>
      <c r="G163" s="68">
        <v>440</v>
      </c>
      <c r="H163" s="30">
        <v>50</v>
      </c>
      <c r="I163" s="44">
        <v>10.65</v>
      </c>
      <c r="J163" s="45">
        <v>3.15E-2</v>
      </c>
    </row>
    <row r="164" spans="1:12" ht="21.75" customHeight="1">
      <c r="A164" s="113" t="s">
        <v>834</v>
      </c>
      <c r="B164" s="114"/>
      <c r="C164" s="114"/>
      <c r="D164" s="114"/>
      <c r="E164" s="114"/>
      <c r="F164" s="114"/>
      <c r="G164" s="114"/>
      <c r="H164" s="114"/>
      <c r="I164" s="114"/>
      <c r="J164" s="115"/>
    </row>
    <row r="165" spans="1:12" s="17" customFormat="1" ht="159" customHeight="1">
      <c r="A165" s="28" t="s">
        <v>835</v>
      </c>
      <c r="B165" s="29" t="s">
        <v>498</v>
      </c>
      <c r="C165" s="29" t="s">
        <v>192</v>
      </c>
      <c r="D165" s="29" t="s">
        <v>499</v>
      </c>
      <c r="E165" s="53" t="s">
        <v>836</v>
      </c>
      <c r="F165" s="116"/>
      <c r="G165" s="30">
        <v>9440</v>
      </c>
      <c r="H165" s="30">
        <v>12</v>
      </c>
      <c r="I165" s="44">
        <v>11.4</v>
      </c>
      <c r="J165" s="48">
        <f>0.46*0.36*0.26</f>
        <v>4.3056000000000004E-2</v>
      </c>
      <c r="L165" s="117"/>
    </row>
    <row r="166" spans="1:12" s="17" customFormat="1" ht="30.75" customHeight="1">
      <c r="A166" s="28" t="s">
        <v>837</v>
      </c>
      <c r="B166" s="2" t="s">
        <v>163</v>
      </c>
      <c r="C166" s="29" t="s">
        <v>68</v>
      </c>
      <c r="D166" s="29" t="s">
        <v>163</v>
      </c>
      <c r="E166" s="53" t="s">
        <v>838</v>
      </c>
      <c r="F166" s="116"/>
      <c r="G166" s="30">
        <v>1380</v>
      </c>
      <c r="H166" s="30">
        <v>25</v>
      </c>
      <c r="I166" s="44">
        <v>12.1</v>
      </c>
      <c r="J166" s="48">
        <f>0.44*0.37*0.23</f>
        <v>3.7444000000000005E-2</v>
      </c>
    </row>
    <row r="167" spans="1:12" ht="21.75" customHeight="1">
      <c r="A167" s="113" t="s">
        <v>839</v>
      </c>
      <c r="B167" s="114"/>
      <c r="C167" s="114"/>
      <c r="D167" s="114"/>
      <c r="E167" s="114"/>
      <c r="F167" s="114"/>
      <c r="G167" s="114"/>
      <c r="H167" s="114"/>
      <c r="I167" s="114"/>
      <c r="J167" s="115"/>
    </row>
    <row r="168" spans="1:12" s="17" customFormat="1" ht="125.25" customHeight="1">
      <c r="A168" s="28" t="s">
        <v>840</v>
      </c>
      <c r="B168" s="29" t="s">
        <v>68</v>
      </c>
      <c r="C168" s="29" t="s">
        <v>68</v>
      </c>
      <c r="D168" s="29" t="s">
        <v>75</v>
      </c>
      <c r="E168" s="53" t="s">
        <v>841</v>
      </c>
      <c r="F168" s="29"/>
      <c r="G168" s="30">
        <v>6810</v>
      </c>
      <c r="H168" s="30">
        <v>10</v>
      </c>
      <c r="I168" s="30">
        <v>12.2</v>
      </c>
      <c r="J168" s="48">
        <v>3.5000000000000003E-2</v>
      </c>
      <c r="L168" s="117"/>
    </row>
    <row r="169" spans="1:12" s="17" customFormat="1" ht="125.25" customHeight="1">
      <c r="A169" s="28" t="s">
        <v>842</v>
      </c>
      <c r="B169" s="29" t="s">
        <v>72</v>
      </c>
      <c r="C169" s="29" t="s">
        <v>68</v>
      </c>
      <c r="D169" s="29" t="s">
        <v>75</v>
      </c>
      <c r="E169" s="53" t="s">
        <v>843</v>
      </c>
      <c r="F169" s="29"/>
      <c r="G169" s="30">
        <v>6810</v>
      </c>
      <c r="H169" s="30">
        <v>10</v>
      </c>
      <c r="I169" s="30">
        <v>12.2</v>
      </c>
      <c r="J169" s="48">
        <v>3.5000000000000003E-2</v>
      </c>
      <c r="L169" s="117"/>
    </row>
  </sheetData>
  <autoFilter ref="A2:E169" xr:uid="{00000000-0009-0000-0000-000008000000}"/>
  <mergeCells count="93">
    <mergeCell ref="I42:I51"/>
    <mergeCell ref="J42:J51"/>
    <mergeCell ref="J83:J90"/>
    <mergeCell ref="J107:J108"/>
    <mergeCell ref="J91:J93"/>
    <mergeCell ref="J62:J72"/>
    <mergeCell ref="I62:I72"/>
    <mergeCell ref="I83:I90"/>
    <mergeCell ref="J158:J159"/>
    <mergeCell ref="F109:F110"/>
    <mergeCell ref="F94:F95"/>
    <mergeCell ref="F139:F140"/>
    <mergeCell ref="F144:F152"/>
    <mergeCell ref="H144:H152"/>
    <mergeCell ref="H99:H106"/>
    <mergeCell ref="I114:I123"/>
    <mergeCell ref="H114:H123"/>
    <mergeCell ref="H158:H159"/>
    <mergeCell ref="I158:I159"/>
    <mergeCell ref="F137:F138"/>
    <mergeCell ref="F99:F106"/>
    <mergeCell ref="H83:H90"/>
    <mergeCell ref="F153:F154"/>
    <mergeCell ref="J137:J138"/>
    <mergeCell ref="J144:J152"/>
    <mergeCell ref="F107:F108"/>
    <mergeCell ref="F91:F93"/>
    <mergeCell ref="H137:H138"/>
    <mergeCell ref="I124:I131"/>
    <mergeCell ref="F132:F133"/>
    <mergeCell ref="I137:I138"/>
    <mergeCell ref="H124:H131"/>
    <mergeCell ref="I99:I106"/>
    <mergeCell ref="I91:I93"/>
    <mergeCell ref="H42:H51"/>
    <mergeCell ref="H26:H36"/>
    <mergeCell ref="F1:H1"/>
    <mergeCell ref="E14:E20"/>
    <mergeCell ref="I144:I152"/>
    <mergeCell ref="E91:E93"/>
    <mergeCell ref="B1:E1"/>
    <mergeCell ref="A3:J3"/>
    <mergeCell ref="J14:J20"/>
    <mergeCell ref="E4:E13"/>
    <mergeCell ref="F4:F13"/>
    <mergeCell ref="H4:H13"/>
    <mergeCell ref="I4:I13"/>
    <mergeCell ref="J4:J13"/>
    <mergeCell ref="I14:I20"/>
    <mergeCell ref="F83:F90"/>
    <mergeCell ref="I26:I36"/>
    <mergeCell ref="H14:H20"/>
    <mergeCell ref="F21:F22"/>
    <mergeCell ref="E26:E36"/>
    <mergeCell ref="F14:F20"/>
    <mergeCell ref="E144:E152"/>
    <mergeCell ref="E99:E106"/>
    <mergeCell ref="F26:F36"/>
    <mergeCell ref="E114:E123"/>
    <mergeCell ref="F114:F123"/>
    <mergeCell ref="F37:F38"/>
    <mergeCell ref="F78:F79"/>
    <mergeCell ref="F57:F58"/>
    <mergeCell ref="E83:E90"/>
    <mergeCell ref="E62:E72"/>
    <mergeCell ref="E42:E51"/>
    <mergeCell ref="F52:F56"/>
    <mergeCell ref="E52:E56"/>
    <mergeCell ref="F160:F161"/>
    <mergeCell ref="J26:J36"/>
    <mergeCell ref="F42:F51"/>
    <mergeCell ref="E158:E159"/>
    <mergeCell ref="F158:F159"/>
    <mergeCell ref="F124:F131"/>
    <mergeCell ref="J124:J131"/>
    <mergeCell ref="J114:J123"/>
    <mergeCell ref="J99:J106"/>
    <mergeCell ref="H107:H108"/>
    <mergeCell ref="I107:I108"/>
    <mergeCell ref="F62:F72"/>
    <mergeCell ref="H91:H93"/>
    <mergeCell ref="E124:E131"/>
    <mergeCell ref="E107:E108"/>
    <mergeCell ref="E137:E138"/>
    <mergeCell ref="H52:H56"/>
    <mergeCell ref="I52:I56"/>
    <mergeCell ref="J52:J56"/>
    <mergeCell ref="E73:E77"/>
    <mergeCell ref="F73:F77"/>
    <mergeCell ref="H73:H77"/>
    <mergeCell ref="I73:I77"/>
    <mergeCell ref="J73:J77"/>
    <mergeCell ref="H62:H72"/>
  </mergeCells>
  <pageMargins left="0.7" right="0.7" top="0.75" bottom="0.75" header="0.3" footer="0.3"/>
  <pageSetup paperSize="9" scale="50"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L11"/>
  <sheetViews>
    <sheetView workbookViewId="0">
      <pane ySplit="2" topLeftCell="A3" activePane="bottomLeft" state="frozen"/>
      <selection activeCell="E4" sqref="E4:E6"/>
      <selection pane="bottomLeft" activeCell="H2" sqref="H2"/>
    </sheetView>
  </sheetViews>
  <sheetFormatPr defaultColWidth="11.42578125" defaultRowHeight="15"/>
  <cols>
    <col min="1" max="1" width="21" style="1" customWidth="1"/>
    <col min="2" max="2" width="11.28515625" style="1" customWidth="1"/>
    <col min="3" max="3" width="12.7109375" style="1" customWidth="1"/>
    <col min="4" max="4" width="11.28515625" style="1" customWidth="1"/>
    <col min="5" max="5" width="38" style="1" customWidth="1"/>
    <col min="6" max="6" width="18.140625" style="1" customWidth="1"/>
    <col min="7" max="7" width="12.42578125" style="1" customWidth="1"/>
    <col min="8" max="8" width="11" style="1" customWidth="1"/>
    <col min="9" max="9" width="10.42578125" style="1" customWidth="1"/>
    <col min="10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2" ht="52.5" customHeight="1">
      <c r="A1" s="20"/>
      <c r="B1" s="264" t="s">
        <v>844</v>
      </c>
      <c r="C1" s="264"/>
      <c r="D1" s="264"/>
      <c r="E1" s="264"/>
      <c r="F1" s="265"/>
      <c r="G1" s="265"/>
      <c r="H1" s="265"/>
      <c r="I1" s="80"/>
      <c r="J1" s="80"/>
    </row>
    <row r="2" spans="1:12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2" ht="27" customHeight="1">
      <c r="A3" s="323" t="s">
        <v>845</v>
      </c>
      <c r="B3" s="323"/>
      <c r="C3" s="323"/>
      <c r="D3" s="323"/>
      <c r="E3" s="323"/>
      <c r="F3" s="323"/>
      <c r="G3" s="323"/>
      <c r="H3" s="323"/>
      <c r="I3" s="323"/>
      <c r="J3" s="323"/>
      <c r="K3" s="17"/>
      <c r="L3" s="17"/>
    </row>
    <row r="4" spans="1:12" s="17" customFormat="1" ht="33.75" customHeight="1">
      <c r="A4" s="53" t="s">
        <v>846</v>
      </c>
      <c r="B4" s="29" t="s">
        <v>85</v>
      </c>
      <c r="C4" s="29" t="s">
        <v>192</v>
      </c>
      <c r="D4" s="29" t="s">
        <v>478</v>
      </c>
      <c r="E4" s="234" t="s">
        <v>847</v>
      </c>
      <c r="F4" s="220"/>
      <c r="G4" s="30">
        <v>8100</v>
      </c>
      <c r="H4" s="245">
        <v>10</v>
      </c>
      <c r="I4" s="285">
        <v>12.5</v>
      </c>
      <c r="J4" s="221">
        <f>0.48*0.2*0.4</f>
        <v>3.8400000000000004E-2</v>
      </c>
    </row>
    <row r="5" spans="1:12" s="17" customFormat="1" ht="33.75" customHeight="1">
      <c r="A5" s="53" t="s">
        <v>848</v>
      </c>
      <c r="B5" s="29" t="s">
        <v>68</v>
      </c>
      <c r="C5" s="29" t="s">
        <v>192</v>
      </c>
      <c r="D5" s="29" t="s">
        <v>478</v>
      </c>
      <c r="E5" s="234"/>
      <c r="F5" s="220"/>
      <c r="G5" s="30">
        <v>8100</v>
      </c>
      <c r="H5" s="246"/>
      <c r="I5" s="286"/>
      <c r="J5" s="222"/>
    </row>
    <row r="6" spans="1:12" s="17" customFormat="1" ht="33.75" customHeight="1">
      <c r="A6" s="53" t="s">
        <v>849</v>
      </c>
      <c r="B6" s="29" t="s">
        <v>72</v>
      </c>
      <c r="C6" s="29" t="s">
        <v>192</v>
      </c>
      <c r="D6" s="29" t="s">
        <v>478</v>
      </c>
      <c r="E6" s="234"/>
      <c r="F6" s="220"/>
      <c r="G6" s="30">
        <v>8280</v>
      </c>
      <c r="H6" s="249"/>
      <c r="I6" s="287"/>
      <c r="J6" s="223"/>
    </row>
    <row r="7" spans="1:12" s="17" customFormat="1" ht="50.25" customHeight="1">
      <c r="A7" s="53" t="s">
        <v>850</v>
      </c>
      <c r="B7" s="2" t="s">
        <v>163</v>
      </c>
      <c r="C7" s="29" t="s">
        <v>68</v>
      </c>
      <c r="D7" s="29" t="s">
        <v>163</v>
      </c>
      <c r="E7" s="53" t="s">
        <v>851</v>
      </c>
      <c r="F7" s="29"/>
      <c r="G7" s="30">
        <v>2080</v>
      </c>
      <c r="H7" s="30">
        <v>10</v>
      </c>
      <c r="I7" s="44">
        <v>15</v>
      </c>
      <c r="J7" s="48">
        <f>0.22*0.2*0.47</f>
        <v>2.068E-2</v>
      </c>
    </row>
    <row r="8" spans="1:12" ht="21.75" customHeight="1">
      <c r="A8" s="25" t="s">
        <v>852</v>
      </c>
      <c r="B8" s="26"/>
      <c r="C8" s="26"/>
      <c r="D8" s="26"/>
      <c r="E8" s="26"/>
      <c r="F8" s="26"/>
      <c r="G8" s="26"/>
      <c r="H8" s="26"/>
      <c r="I8" s="26"/>
      <c r="J8" s="27"/>
      <c r="K8" s="17"/>
      <c r="L8" s="17"/>
    </row>
    <row r="9" spans="1:12" ht="54" customHeight="1">
      <c r="A9" s="53" t="s">
        <v>853</v>
      </c>
      <c r="B9" s="29" t="s">
        <v>85</v>
      </c>
      <c r="C9" s="29" t="s">
        <v>192</v>
      </c>
      <c r="D9" s="29" t="s">
        <v>478</v>
      </c>
      <c r="E9" s="217" t="s">
        <v>854</v>
      </c>
      <c r="F9" s="320"/>
      <c r="G9" s="30">
        <v>13510</v>
      </c>
      <c r="H9" s="30">
        <v>5</v>
      </c>
      <c r="I9" s="30">
        <v>13</v>
      </c>
      <c r="J9" s="48">
        <f t="shared" ref="J9:J11" si="0">0.38*0.38*0.28</f>
        <v>4.0432000000000003E-2</v>
      </c>
      <c r="K9" s="17"/>
      <c r="L9" s="17"/>
    </row>
    <row r="10" spans="1:12" s="17" customFormat="1" ht="54" customHeight="1">
      <c r="A10" s="53" t="s">
        <v>855</v>
      </c>
      <c r="B10" s="29" t="s">
        <v>68</v>
      </c>
      <c r="C10" s="29" t="s">
        <v>192</v>
      </c>
      <c r="D10" s="29" t="s">
        <v>478</v>
      </c>
      <c r="E10" s="218"/>
      <c r="F10" s="321"/>
      <c r="G10" s="30">
        <v>13510</v>
      </c>
      <c r="H10" s="30">
        <v>5</v>
      </c>
      <c r="I10" s="30">
        <v>13</v>
      </c>
      <c r="J10" s="48">
        <f t="shared" si="0"/>
        <v>4.0432000000000003E-2</v>
      </c>
    </row>
    <row r="11" spans="1:12" s="17" customFormat="1" ht="54" customHeight="1">
      <c r="A11" s="53" t="s">
        <v>856</v>
      </c>
      <c r="B11" s="29" t="s">
        <v>72</v>
      </c>
      <c r="C11" s="29" t="s">
        <v>192</v>
      </c>
      <c r="D11" s="29" t="s">
        <v>478</v>
      </c>
      <c r="E11" s="219"/>
      <c r="F11" s="322"/>
      <c r="G11" s="30">
        <v>13510</v>
      </c>
      <c r="H11" s="30">
        <v>5</v>
      </c>
      <c r="I11" s="30">
        <v>13</v>
      </c>
      <c r="J11" s="48">
        <f t="shared" si="0"/>
        <v>4.0432000000000003E-2</v>
      </c>
    </row>
  </sheetData>
  <autoFilter ref="A2:E2" xr:uid="{00000000-0009-0000-0000-000009000000}"/>
  <mergeCells count="10">
    <mergeCell ref="E9:E11"/>
    <mergeCell ref="F9:F11"/>
    <mergeCell ref="F1:H1"/>
    <mergeCell ref="B1:E1"/>
    <mergeCell ref="A3:J3"/>
    <mergeCell ref="E4:E6"/>
    <mergeCell ref="F4:F6"/>
    <mergeCell ref="H4:H6"/>
    <mergeCell ref="I4:I6"/>
    <mergeCell ref="J4:J6"/>
  </mergeCells>
  <pageMargins left="0.7" right="0.7" top="0.75" bottom="0.75" header="0.3" footer="0.3"/>
  <pageSetup paperSize="9" orientation="portrait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35"/>
  <sheetViews>
    <sheetView workbookViewId="0">
      <pane ySplit="2" topLeftCell="A3" activePane="bottomLeft" state="frozen"/>
      <selection activeCell="E4" sqref="E4:E11"/>
      <selection pane="bottomLeft" activeCell="H2" sqref="H2"/>
    </sheetView>
  </sheetViews>
  <sheetFormatPr defaultColWidth="11.42578125" defaultRowHeight="15"/>
  <cols>
    <col min="1" max="1" width="21" style="1" customWidth="1"/>
    <col min="2" max="2" width="14.42578125" style="1" customWidth="1"/>
    <col min="3" max="4" width="11.42578125" style="1" customWidth="1"/>
    <col min="5" max="5" width="38" style="1" customWidth="1"/>
    <col min="6" max="6" width="16.28515625" style="1" customWidth="1"/>
    <col min="7" max="7" width="12.85546875" style="1" customWidth="1"/>
    <col min="8" max="8" width="11.140625" style="1" customWidth="1"/>
    <col min="9" max="9" width="10.42578125" style="1" customWidth="1"/>
    <col min="10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2" ht="52.5" customHeight="1">
      <c r="A1" s="20"/>
      <c r="B1" s="264" t="s">
        <v>857</v>
      </c>
      <c r="C1" s="264"/>
      <c r="D1" s="264"/>
      <c r="E1" s="264"/>
      <c r="F1" s="325" t="s">
        <v>858</v>
      </c>
      <c r="G1" s="325"/>
      <c r="H1" s="325"/>
      <c r="I1" s="80"/>
      <c r="J1" s="80"/>
    </row>
    <row r="2" spans="1:12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2" ht="28.5" customHeight="1">
      <c r="A3" s="25" t="s">
        <v>859</v>
      </c>
      <c r="B3" s="26"/>
      <c r="C3" s="26"/>
      <c r="D3" s="26"/>
      <c r="E3" s="26"/>
      <c r="F3" s="26"/>
      <c r="G3" s="26"/>
      <c r="H3" s="26"/>
      <c r="I3" s="26"/>
      <c r="J3" s="27"/>
      <c r="K3" s="17"/>
      <c r="L3" s="17"/>
    </row>
    <row r="4" spans="1:12" s="17" customFormat="1" ht="15" customHeight="1">
      <c r="A4" s="28" t="s">
        <v>860</v>
      </c>
      <c r="B4" s="29" t="s">
        <v>83</v>
      </c>
      <c r="C4" s="29" t="s">
        <v>270</v>
      </c>
      <c r="D4" s="29" t="s">
        <v>478</v>
      </c>
      <c r="E4" s="217" t="s">
        <v>861</v>
      </c>
      <c r="F4" s="220"/>
      <c r="G4" s="30">
        <v>10260</v>
      </c>
      <c r="H4" s="245">
        <v>3</v>
      </c>
      <c r="I4" s="285">
        <v>12.65</v>
      </c>
      <c r="J4" s="221">
        <f>0.34*0.29*0.34</f>
        <v>3.3524000000000005E-2</v>
      </c>
      <c r="L4" s="117"/>
    </row>
    <row r="5" spans="1:12" s="17" customFormat="1" ht="15" customHeight="1">
      <c r="A5" s="28" t="s">
        <v>862</v>
      </c>
      <c r="B5" s="29" t="s">
        <v>165</v>
      </c>
      <c r="C5" s="29" t="s">
        <v>270</v>
      </c>
      <c r="D5" s="29" t="s">
        <v>478</v>
      </c>
      <c r="E5" s="218"/>
      <c r="F5" s="220"/>
      <c r="G5" s="30">
        <v>10260</v>
      </c>
      <c r="H5" s="246"/>
      <c r="I5" s="286"/>
      <c r="J5" s="222"/>
      <c r="L5" s="117"/>
    </row>
    <row r="6" spans="1:12" s="17" customFormat="1" ht="15" customHeight="1">
      <c r="A6" s="28" t="s">
        <v>863</v>
      </c>
      <c r="B6" s="29" t="s">
        <v>85</v>
      </c>
      <c r="C6" s="29" t="s">
        <v>270</v>
      </c>
      <c r="D6" s="29" t="s">
        <v>478</v>
      </c>
      <c r="E6" s="218"/>
      <c r="F6" s="220"/>
      <c r="G6" s="30">
        <v>11000</v>
      </c>
      <c r="H6" s="246"/>
      <c r="I6" s="286"/>
      <c r="J6" s="222"/>
      <c r="L6" s="117"/>
    </row>
    <row r="7" spans="1:12" s="17" customFormat="1" ht="15" customHeight="1">
      <c r="A7" s="28" t="s">
        <v>864</v>
      </c>
      <c r="B7" s="29" t="s">
        <v>285</v>
      </c>
      <c r="C7" s="29" t="s">
        <v>87</v>
      </c>
      <c r="D7" s="29" t="s">
        <v>478</v>
      </c>
      <c r="E7" s="218"/>
      <c r="F7" s="220"/>
      <c r="G7" s="30">
        <v>11000</v>
      </c>
      <c r="H7" s="246"/>
      <c r="I7" s="286"/>
      <c r="J7" s="222"/>
      <c r="L7" s="117"/>
    </row>
    <row r="8" spans="1:12" s="17" customFormat="1" ht="15" customHeight="1">
      <c r="A8" s="28" t="s">
        <v>865</v>
      </c>
      <c r="B8" s="29" t="s">
        <v>87</v>
      </c>
      <c r="C8" s="29" t="s">
        <v>270</v>
      </c>
      <c r="D8" s="29" t="s">
        <v>478</v>
      </c>
      <c r="E8" s="218"/>
      <c r="F8" s="220"/>
      <c r="G8" s="30">
        <v>12050</v>
      </c>
      <c r="H8" s="246"/>
      <c r="I8" s="286"/>
      <c r="J8" s="222"/>
      <c r="L8" s="117"/>
    </row>
    <row r="9" spans="1:12" s="17" customFormat="1" ht="15" customHeight="1">
      <c r="A9" s="28" t="s">
        <v>866</v>
      </c>
      <c r="B9" s="29" t="s">
        <v>68</v>
      </c>
      <c r="C9" s="29" t="s">
        <v>270</v>
      </c>
      <c r="D9" s="29" t="s">
        <v>478</v>
      </c>
      <c r="E9" s="218"/>
      <c r="F9" s="220"/>
      <c r="G9" s="30">
        <v>12050</v>
      </c>
      <c r="H9" s="246"/>
      <c r="I9" s="286"/>
      <c r="J9" s="222"/>
      <c r="L9" s="117"/>
    </row>
    <row r="10" spans="1:12" s="17" customFormat="1" ht="22.5" customHeight="1">
      <c r="A10" s="28" t="s">
        <v>867</v>
      </c>
      <c r="B10" s="29" t="s">
        <v>72</v>
      </c>
      <c r="C10" s="29" t="s">
        <v>270</v>
      </c>
      <c r="D10" s="29" t="s">
        <v>478</v>
      </c>
      <c r="E10" s="218"/>
      <c r="F10" s="220"/>
      <c r="G10" s="30">
        <v>12190</v>
      </c>
      <c r="H10" s="246"/>
      <c r="I10" s="286"/>
      <c r="J10" s="222"/>
      <c r="L10" s="1"/>
    </row>
    <row r="11" spans="1:12" s="17" customFormat="1" ht="24" customHeight="1">
      <c r="A11" s="28" t="s">
        <v>868</v>
      </c>
      <c r="B11" s="127" t="s">
        <v>869</v>
      </c>
      <c r="C11" s="29" t="s">
        <v>270</v>
      </c>
      <c r="D11" s="29" t="s">
        <v>478</v>
      </c>
      <c r="E11" s="219"/>
      <c r="F11" s="220"/>
      <c r="G11" s="30">
        <v>11140</v>
      </c>
      <c r="H11" s="249"/>
      <c r="I11" s="287"/>
      <c r="J11" s="223"/>
      <c r="L11" s="117"/>
    </row>
    <row r="12" spans="1:12" s="17" customFormat="1" ht="86.25" customHeight="1">
      <c r="A12" s="28" t="s">
        <v>870</v>
      </c>
      <c r="B12" s="29" t="s">
        <v>871</v>
      </c>
      <c r="C12" s="29" t="s">
        <v>270</v>
      </c>
      <c r="D12" s="29" t="s">
        <v>872</v>
      </c>
      <c r="E12" s="120" t="s">
        <v>873</v>
      </c>
      <c r="F12" s="29"/>
      <c r="G12" s="30">
        <v>27480</v>
      </c>
      <c r="H12" s="30">
        <v>4</v>
      </c>
      <c r="I12" s="44">
        <v>16.7</v>
      </c>
      <c r="J12" s="48">
        <f>0.48*0.305*0.24</f>
        <v>3.5136000000000001E-2</v>
      </c>
      <c r="L12" s="117"/>
    </row>
    <row r="13" spans="1:12" s="17" customFormat="1" ht="67.5" customHeight="1">
      <c r="A13" s="28" t="s">
        <v>874</v>
      </c>
      <c r="B13" s="2" t="s">
        <v>163</v>
      </c>
      <c r="C13" s="29" t="s">
        <v>270</v>
      </c>
      <c r="D13" s="29" t="s">
        <v>163</v>
      </c>
      <c r="E13" s="28" t="s">
        <v>875</v>
      </c>
      <c r="F13" s="29"/>
      <c r="G13" s="30">
        <v>830</v>
      </c>
      <c r="H13" s="30">
        <v>0</v>
      </c>
      <c r="I13" s="44">
        <v>0</v>
      </c>
      <c r="J13" s="48">
        <v>0</v>
      </c>
    </row>
    <row r="14" spans="1:12" ht="21.75" customHeight="1">
      <c r="A14" s="25" t="s">
        <v>876</v>
      </c>
      <c r="B14" s="26"/>
      <c r="C14" s="26"/>
      <c r="D14" s="26"/>
      <c r="E14" s="26"/>
      <c r="F14" s="26"/>
      <c r="G14" s="26"/>
      <c r="H14" s="26"/>
      <c r="I14" s="26"/>
      <c r="J14" s="27"/>
      <c r="K14" s="17"/>
      <c r="L14" s="17"/>
    </row>
    <row r="15" spans="1:12" s="17" customFormat="1" ht="12.75" customHeight="1">
      <c r="A15" s="28" t="s">
        <v>877</v>
      </c>
      <c r="B15" s="29" t="s">
        <v>83</v>
      </c>
      <c r="C15" s="29" t="s">
        <v>270</v>
      </c>
      <c r="D15" s="29" t="s">
        <v>75</v>
      </c>
      <c r="E15" s="234" t="s">
        <v>878</v>
      </c>
      <c r="F15" s="220"/>
      <c r="G15" s="30">
        <v>10910</v>
      </c>
      <c r="H15" s="245">
        <v>3</v>
      </c>
      <c r="I15" s="285">
        <v>8.8000000000000007</v>
      </c>
      <c r="J15" s="221">
        <f>0.35*0.3*0.35</f>
        <v>3.6749999999999998E-2</v>
      </c>
      <c r="L15" s="117"/>
    </row>
    <row r="16" spans="1:12" s="17" customFormat="1" ht="12.75" customHeight="1">
      <c r="A16" s="28" t="s">
        <v>879</v>
      </c>
      <c r="B16" s="29" t="s">
        <v>165</v>
      </c>
      <c r="C16" s="29" t="s">
        <v>270</v>
      </c>
      <c r="D16" s="29" t="s">
        <v>75</v>
      </c>
      <c r="E16" s="234"/>
      <c r="F16" s="220"/>
      <c r="G16" s="30">
        <v>10910</v>
      </c>
      <c r="H16" s="246"/>
      <c r="I16" s="286"/>
      <c r="J16" s="222"/>
      <c r="L16" s="117"/>
    </row>
    <row r="17" spans="1:12" s="17" customFormat="1" ht="12.75" customHeight="1">
      <c r="A17" s="28" t="s">
        <v>880</v>
      </c>
      <c r="B17" s="29" t="s">
        <v>85</v>
      </c>
      <c r="C17" s="29" t="s">
        <v>270</v>
      </c>
      <c r="D17" s="29" t="s">
        <v>75</v>
      </c>
      <c r="E17" s="234"/>
      <c r="F17" s="220"/>
      <c r="G17" s="30">
        <v>10910</v>
      </c>
      <c r="H17" s="246"/>
      <c r="I17" s="286"/>
      <c r="J17" s="222"/>
      <c r="L17" s="117"/>
    </row>
    <row r="18" spans="1:12" s="17" customFormat="1" ht="12.75" customHeight="1">
      <c r="A18" s="28" t="s">
        <v>881</v>
      </c>
      <c r="B18" s="29" t="s">
        <v>285</v>
      </c>
      <c r="C18" s="29" t="s">
        <v>87</v>
      </c>
      <c r="D18" s="29" t="s">
        <v>75</v>
      </c>
      <c r="E18" s="234"/>
      <c r="F18" s="220"/>
      <c r="G18" s="30">
        <v>10910</v>
      </c>
      <c r="H18" s="246"/>
      <c r="I18" s="286"/>
      <c r="J18" s="222"/>
      <c r="L18" s="117"/>
    </row>
    <row r="19" spans="1:12" s="17" customFormat="1" ht="12.75" customHeight="1">
      <c r="A19" s="28" t="s">
        <v>882</v>
      </c>
      <c r="B19" s="29" t="s">
        <v>87</v>
      </c>
      <c r="C19" s="29" t="s">
        <v>270</v>
      </c>
      <c r="D19" s="29" t="s">
        <v>75</v>
      </c>
      <c r="E19" s="234"/>
      <c r="F19" s="220"/>
      <c r="G19" s="30">
        <v>10910</v>
      </c>
      <c r="H19" s="246"/>
      <c r="I19" s="286"/>
      <c r="J19" s="222"/>
      <c r="L19" s="117"/>
    </row>
    <row r="20" spans="1:12" s="17" customFormat="1" ht="12.75" customHeight="1">
      <c r="A20" s="28" t="s">
        <v>883</v>
      </c>
      <c r="B20" s="29" t="s">
        <v>68</v>
      </c>
      <c r="C20" s="29" t="s">
        <v>270</v>
      </c>
      <c r="D20" s="29" t="s">
        <v>75</v>
      </c>
      <c r="E20" s="234"/>
      <c r="F20" s="220"/>
      <c r="G20" s="30">
        <v>10910</v>
      </c>
      <c r="H20" s="246"/>
      <c r="I20" s="286"/>
      <c r="J20" s="222"/>
      <c r="L20" s="117"/>
    </row>
    <row r="21" spans="1:12" s="17" customFormat="1" ht="20.25" customHeight="1">
      <c r="A21" s="28" t="s">
        <v>884</v>
      </c>
      <c r="B21" s="29" t="s">
        <v>72</v>
      </c>
      <c r="C21" s="29" t="s">
        <v>270</v>
      </c>
      <c r="D21" s="29" t="s">
        <v>75</v>
      </c>
      <c r="E21" s="234"/>
      <c r="F21" s="220"/>
      <c r="G21" s="30">
        <v>10910</v>
      </c>
      <c r="H21" s="246"/>
      <c r="I21" s="286"/>
      <c r="J21" s="222"/>
      <c r="L21" s="117"/>
    </row>
    <row r="22" spans="1:12" s="17" customFormat="1" ht="16.5" customHeight="1">
      <c r="A22" s="28" t="s">
        <v>885</v>
      </c>
      <c r="B22" s="29" t="s">
        <v>91</v>
      </c>
      <c r="C22" s="29" t="s">
        <v>270</v>
      </c>
      <c r="D22" s="29" t="s">
        <v>75</v>
      </c>
      <c r="E22" s="234"/>
      <c r="F22" s="220"/>
      <c r="G22" s="30">
        <v>10910</v>
      </c>
      <c r="H22" s="246"/>
      <c r="I22" s="286"/>
      <c r="J22" s="222"/>
      <c r="L22" s="117"/>
    </row>
    <row r="23" spans="1:12" s="17" customFormat="1" ht="15" customHeight="1">
      <c r="A23" s="28" t="s">
        <v>886</v>
      </c>
      <c r="B23" s="29" t="s">
        <v>869</v>
      </c>
      <c r="C23" s="29" t="s">
        <v>270</v>
      </c>
      <c r="D23" s="29" t="s">
        <v>75</v>
      </c>
      <c r="E23" s="234"/>
      <c r="F23" s="220"/>
      <c r="G23" s="30">
        <v>10910</v>
      </c>
      <c r="H23" s="249"/>
      <c r="I23" s="287"/>
      <c r="J23" s="223"/>
      <c r="L23" s="117"/>
    </row>
    <row r="24" spans="1:12" ht="15" hidden="1" customHeight="1">
      <c r="A24" s="324" t="s">
        <v>887</v>
      </c>
      <c r="B24" s="324"/>
      <c r="C24" s="324"/>
      <c r="D24" s="324"/>
      <c r="E24" s="324"/>
      <c r="F24" s="324"/>
      <c r="G24" s="324"/>
      <c r="H24" s="324"/>
      <c r="I24" s="324"/>
      <c r="J24" s="324"/>
      <c r="K24" s="17"/>
      <c r="L24" s="17"/>
    </row>
    <row r="25" spans="1:12" s="17" customFormat="1" ht="96" hidden="1" customHeight="1">
      <c r="A25" s="28" t="s">
        <v>870</v>
      </c>
      <c r="B25" s="28" t="s">
        <v>498</v>
      </c>
      <c r="C25" s="28" t="s">
        <v>270</v>
      </c>
      <c r="D25" s="28" t="s">
        <v>499</v>
      </c>
      <c r="E25" s="28" t="s">
        <v>888</v>
      </c>
      <c r="F25" s="29"/>
      <c r="G25" s="30">
        <v>19980</v>
      </c>
      <c r="H25" s="58">
        <v>4</v>
      </c>
      <c r="I25" s="58">
        <v>16.7</v>
      </c>
      <c r="J25" s="124">
        <f>0.44*0.3*24</f>
        <v>3.1680000000000001</v>
      </c>
    </row>
    <row r="26" spans="1:12" ht="21.75" customHeight="1">
      <c r="A26" s="25" t="s">
        <v>889</v>
      </c>
      <c r="B26" s="26"/>
      <c r="C26" s="26"/>
      <c r="D26" s="26"/>
      <c r="E26" s="26"/>
      <c r="F26" s="26"/>
      <c r="G26" s="26"/>
      <c r="H26" s="26"/>
      <c r="I26" s="26"/>
      <c r="J26" s="27"/>
      <c r="K26" s="17"/>
      <c r="L26" s="17"/>
    </row>
    <row r="27" spans="1:12" s="17" customFormat="1" ht="12.75" customHeight="1">
      <c r="A27" s="28" t="s">
        <v>890</v>
      </c>
      <c r="B27" s="29" t="s">
        <v>83</v>
      </c>
      <c r="C27" s="29" t="s">
        <v>270</v>
      </c>
      <c r="D27" s="29" t="s">
        <v>69</v>
      </c>
      <c r="E27" s="234" t="s">
        <v>891</v>
      </c>
      <c r="F27" s="238"/>
      <c r="G27" s="30">
        <v>14840</v>
      </c>
      <c r="H27" s="245">
        <v>2</v>
      </c>
      <c r="I27" s="245">
        <v>10</v>
      </c>
      <c r="J27" s="221">
        <f>0.425*0.375*0.205</f>
        <v>3.2671874999999996E-2</v>
      </c>
      <c r="L27" s="117"/>
    </row>
    <row r="28" spans="1:12" s="17" customFormat="1" ht="12.75" customHeight="1">
      <c r="A28" s="28" t="s">
        <v>892</v>
      </c>
      <c r="B28" s="29" t="s">
        <v>165</v>
      </c>
      <c r="C28" s="29" t="s">
        <v>270</v>
      </c>
      <c r="D28" s="29" t="s">
        <v>69</v>
      </c>
      <c r="E28" s="234"/>
      <c r="F28" s="239"/>
      <c r="G28" s="30">
        <v>14840</v>
      </c>
      <c r="H28" s="246"/>
      <c r="I28" s="246"/>
      <c r="J28" s="222"/>
      <c r="L28" s="117"/>
    </row>
    <row r="29" spans="1:12" s="17" customFormat="1" ht="12.75" customHeight="1">
      <c r="A29" s="28" t="s">
        <v>893</v>
      </c>
      <c r="B29" s="29" t="s">
        <v>85</v>
      </c>
      <c r="C29" s="29" t="s">
        <v>270</v>
      </c>
      <c r="D29" s="29" t="s">
        <v>69</v>
      </c>
      <c r="E29" s="234"/>
      <c r="F29" s="239"/>
      <c r="G29" s="30">
        <v>14840</v>
      </c>
      <c r="H29" s="246"/>
      <c r="I29" s="246"/>
      <c r="J29" s="222"/>
      <c r="L29" s="117"/>
    </row>
    <row r="30" spans="1:12" s="17" customFormat="1" ht="12.75" customHeight="1">
      <c r="A30" s="28" t="s">
        <v>894</v>
      </c>
      <c r="B30" s="29" t="s">
        <v>285</v>
      </c>
      <c r="C30" s="29" t="s">
        <v>270</v>
      </c>
      <c r="D30" s="29" t="s">
        <v>69</v>
      </c>
      <c r="E30" s="234"/>
      <c r="F30" s="239"/>
      <c r="G30" s="30">
        <v>14840</v>
      </c>
      <c r="H30" s="246"/>
      <c r="I30" s="246"/>
      <c r="J30" s="222"/>
      <c r="L30" s="117"/>
    </row>
    <row r="31" spans="1:12" s="17" customFormat="1" ht="12.75" customHeight="1">
      <c r="A31" s="28" t="s">
        <v>895</v>
      </c>
      <c r="B31" s="29" t="s">
        <v>87</v>
      </c>
      <c r="C31" s="29" t="s">
        <v>270</v>
      </c>
      <c r="D31" s="29" t="s">
        <v>69</v>
      </c>
      <c r="E31" s="234"/>
      <c r="F31" s="239"/>
      <c r="G31" s="30">
        <v>14840</v>
      </c>
      <c r="H31" s="246"/>
      <c r="I31" s="246"/>
      <c r="J31" s="222"/>
      <c r="L31" s="117"/>
    </row>
    <row r="32" spans="1:12" s="17" customFormat="1" ht="12.75" customHeight="1">
      <c r="A32" s="28" t="s">
        <v>896</v>
      </c>
      <c r="B32" s="29" t="s">
        <v>68</v>
      </c>
      <c r="C32" s="29" t="s">
        <v>270</v>
      </c>
      <c r="D32" s="29" t="s">
        <v>69</v>
      </c>
      <c r="E32" s="234"/>
      <c r="F32" s="239"/>
      <c r="G32" s="30">
        <v>14840</v>
      </c>
      <c r="H32" s="246"/>
      <c r="I32" s="246"/>
      <c r="J32" s="222"/>
      <c r="L32" s="117"/>
    </row>
    <row r="33" spans="1:12" s="17" customFormat="1" ht="21" customHeight="1">
      <c r="A33" s="28" t="s">
        <v>897</v>
      </c>
      <c r="B33" s="29" t="s">
        <v>72</v>
      </c>
      <c r="C33" s="29" t="s">
        <v>270</v>
      </c>
      <c r="D33" s="29" t="s">
        <v>69</v>
      </c>
      <c r="E33" s="234"/>
      <c r="F33" s="240"/>
      <c r="G33" s="30">
        <v>14840</v>
      </c>
      <c r="H33" s="249"/>
      <c r="I33" s="249"/>
      <c r="J33" s="223"/>
      <c r="L33" s="117"/>
    </row>
    <row r="34" spans="1:12" s="17" customFormat="1" ht="46.5" customHeight="1">
      <c r="A34" s="28" t="s">
        <v>898</v>
      </c>
      <c r="B34" s="29" t="s">
        <v>68</v>
      </c>
      <c r="C34" s="29" t="s">
        <v>192</v>
      </c>
      <c r="D34" s="29" t="s">
        <v>69</v>
      </c>
      <c r="E34" s="234" t="s">
        <v>899</v>
      </c>
      <c r="F34" s="220"/>
      <c r="G34" s="30">
        <v>14840</v>
      </c>
      <c r="H34" s="245">
        <v>2</v>
      </c>
      <c r="I34" s="245">
        <v>10</v>
      </c>
      <c r="J34" s="221">
        <v>3.27E-2</v>
      </c>
      <c r="L34" s="117"/>
    </row>
    <row r="35" spans="1:12" s="17" customFormat="1" ht="46.5" customHeight="1">
      <c r="A35" s="28" t="s">
        <v>900</v>
      </c>
      <c r="B35" s="29" t="s">
        <v>72</v>
      </c>
      <c r="C35" s="29" t="s">
        <v>192</v>
      </c>
      <c r="D35" s="29" t="s">
        <v>69</v>
      </c>
      <c r="E35" s="234"/>
      <c r="F35" s="220"/>
      <c r="G35" s="30">
        <v>14840</v>
      </c>
      <c r="H35" s="249"/>
      <c r="I35" s="249"/>
      <c r="J35" s="223"/>
      <c r="L35" s="117"/>
    </row>
  </sheetData>
  <autoFilter ref="A2:E2" xr:uid="{00000000-0009-0000-0000-00000A000000}"/>
  <mergeCells count="23">
    <mergeCell ref="A24:J24"/>
    <mergeCell ref="E15:E23"/>
    <mergeCell ref="B1:E1"/>
    <mergeCell ref="F1:H1"/>
    <mergeCell ref="H4:H11"/>
    <mergeCell ref="I4:I11"/>
    <mergeCell ref="E4:E11"/>
    <mergeCell ref="F4:F11"/>
    <mergeCell ref="H15:H23"/>
    <mergeCell ref="J4:J11"/>
    <mergeCell ref="I15:I23"/>
    <mergeCell ref="J15:J23"/>
    <mergeCell ref="F15:F23"/>
    <mergeCell ref="E27:E33"/>
    <mergeCell ref="H27:H33"/>
    <mergeCell ref="I27:I33"/>
    <mergeCell ref="J27:J33"/>
    <mergeCell ref="F27:F33"/>
    <mergeCell ref="E34:E35"/>
    <mergeCell ref="H34:H35"/>
    <mergeCell ref="I34:I35"/>
    <mergeCell ref="J34:J35"/>
    <mergeCell ref="F34:F35"/>
  </mergeCells>
  <pageMargins left="0.7" right="0.7" top="0.75" bottom="0.75" header="0.3" footer="0.3"/>
  <pageSetup paperSize="9" scale="50" orientation="portrait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J19"/>
  <sheetViews>
    <sheetView workbookViewId="0">
      <pane ySplit="2" topLeftCell="A3" activePane="bottomLeft" state="frozen"/>
      <selection activeCell="E4" sqref="E4"/>
      <selection pane="bottomLeft" activeCell="H2" sqref="H2"/>
    </sheetView>
  </sheetViews>
  <sheetFormatPr defaultColWidth="11.42578125" defaultRowHeight="15"/>
  <cols>
    <col min="1" max="1" width="21" style="1" customWidth="1"/>
    <col min="2" max="4" width="11.28515625" style="1" customWidth="1"/>
    <col min="5" max="5" width="38" style="1" customWidth="1"/>
    <col min="6" max="6" width="16.28515625" style="1" customWidth="1"/>
    <col min="7" max="7" width="12.42578125" style="1" customWidth="1"/>
    <col min="8" max="8" width="11.140625" style="1" customWidth="1"/>
    <col min="9" max="9" width="10.42578125" style="1" customWidth="1"/>
    <col min="10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0" ht="52.5" customHeight="1">
      <c r="A1" s="20"/>
      <c r="B1" s="264" t="s">
        <v>901</v>
      </c>
      <c r="C1" s="264"/>
      <c r="D1" s="264"/>
      <c r="E1" s="264"/>
      <c r="F1" s="265"/>
      <c r="G1" s="265"/>
      <c r="H1" s="265"/>
      <c r="I1" s="80"/>
      <c r="J1" s="80"/>
    </row>
    <row r="2" spans="1:10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0" ht="24.75" customHeight="1">
      <c r="A3" s="113" t="s">
        <v>902</v>
      </c>
      <c r="B3" s="114"/>
      <c r="C3" s="114"/>
      <c r="D3" s="114"/>
      <c r="E3" s="114"/>
      <c r="F3" s="114"/>
      <c r="G3" s="114"/>
      <c r="H3" s="114"/>
      <c r="I3" s="114"/>
      <c r="J3" s="115"/>
    </row>
    <row r="4" spans="1:10" ht="87.75" customHeight="1">
      <c r="A4" s="28" t="s">
        <v>903</v>
      </c>
      <c r="B4" s="29" t="s">
        <v>871</v>
      </c>
      <c r="C4" s="72" t="s">
        <v>270</v>
      </c>
      <c r="D4" s="29" t="s">
        <v>499</v>
      </c>
      <c r="E4" s="53" t="s">
        <v>904</v>
      </c>
      <c r="F4" s="53"/>
      <c r="G4" s="30">
        <v>2970</v>
      </c>
      <c r="H4" s="30">
        <v>20</v>
      </c>
      <c r="I4" s="44">
        <v>16.7</v>
      </c>
      <c r="J4" s="48">
        <f t="shared" ref="J4:J5" si="0">0.46*0.16*0.46</f>
        <v>3.3856000000000004E-2</v>
      </c>
    </row>
    <row r="5" spans="1:10" ht="90" customHeight="1">
      <c r="A5" s="28" t="s">
        <v>905</v>
      </c>
      <c r="B5" s="29" t="s">
        <v>871</v>
      </c>
      <c r="C5" s="72" t="s">
        <v>68</v>
      </c>
      <c r="D5" s="29" t="s">
        <v>499</v>
      </c>
      <c r="E5" s="53" t="s">
        <v>906</v>
      </c>
      <c r="F5" s="53"/>
      <c r="G5" s="30">
        <v>3110</v>
      </c>
      <c r="H5" s="30">
        <v>20</v>
      </c>
      <c r="I5" s="44">
        <v>16.7</v>
      </c>
      <c r="J5" s="48">
        <f t="shared" si="0"/>
        <v>3.3856000000000004E-2</v>
      </c>
    </row>
    <row r="6" spans="1:10" ht="21.75" customHeight="1">
      <c r="A6" s="113" t="s">
        <v>907</v>
      </c>
      <c r="B6" s="114"/>
      <c r="C6" s="114"/>
      <c r="D6" s="114"/>
      <c r="E6" s="114"/>
      <c r="F6" s="114"/>
      <c r="G6" s="114"/>
      <c r="H6" s="114"/>
      <c r="I6" s="114"/>
      <c r="J6" s="115"/>
    </row>
    <row r="7" spans="1:10" ht="88.5" customHeight="1">
      <c r="A7" s="28" t="s">
        <v>908</v>
      </c>
      <c r="B7" s="29" t="s">
        <v>871</v>
      </c>
      <c r="C7" s="72" t="s">
        <v>270</v>
      </c>
      <c r="D7" s="29" t="s">
        <v>499</v>
      </c>
      <c r="E7" s="53" t="s">
        <v>909</v>
      </c>
      <c r="F7" s="53"/>
      <c r="G7" s="30">
        <v>2840</v>
      </c>
      <c r="H7" s="30">
        <v>20</v>
      </c>
      <c r="I7" s="44">
        <v>20.82</v>
      </c>
      <c r="J7" s="48">
        <f t="shared" ref="J7:J8" si="1">0.41*0.41*0.28</f>
        <v>4.7067999999999999E-2</v>
      </c>
    </row>
    <row r="8" spans="1:10" ht="18.75" customHeight="1">
      <c r="A8" s="28" t="s">
        <v>910</v>
      </c>
      <c r="B8" s="29" t="s">
        <v>83</v>
      </c>
      <c r="C8" s="72" t="s">
        <v>270</v>
      </c>
      <c r="D8" s="29" t="s">
        <v>69</v>
      </c>
      <c r="E8" s="234" t="s">
        <v>911</v>
      </c>
      <c r="F8" s="220"/>
      <c r="G8" s="30">
        <v>2700</v>
      </c>
      <c r="H8" s="245">
        <v>20</v>
      </c>
      <c r="I8" s="285">
        <v>20.82</v>
      </c>
      <c r="J8" s="221">
        <f t="shared" si="1"/>
        <v>4.7067999999999999E-2</v>
      </c>
    </row>
    <row r="9" spans="1:10" ht="18.75" customHeight="1">
      <c r="A9" s="28" t="s">
        <v>912</v>
      </c>
      <c r="B9" s="29" t="s">
        <v>165</v>
      </c>
      <c r="C9" s="72" t="s">
        <v>270</v>
      </c>
      <c r="D9" s="29" t="s">
        <v>69</v>
      </c>
      <c r="E9" s="234"/>
      <c r="F9" s="220"/>
      <c r="G9" s="30">
        <v>2700</v>
      </c>
      <c r="H9" s="246"/>
      <c r="I9" s="286"/>
      <c r="J9" s="222"/>
    </row>
    <row r="10" spans="1:10" ht="18.75" customHeight="1">
      <c r="A10" s="28" t="s">
        <v>913</v>
      </c>
      <c r="B10" s="29" t="s">
        <v>85</v>
      </c>
      <c r="C10" s="72" t="s">
        <v>270</v>
      </c>
      <c r="D10" s="29" t="s">
        <v>69</v>
      </c>
      <c r="E10" s="234"/>
      <c r="F10" s="220"/>
      <c r="G10" s="30">
        <v>2700</v>
      </c>
      <c r="H10" s="246"/>
      <c r="I10" s="286"/>
      <c r="J10" s="222"/>
    </row>
    <row r="11" spans="1:10" ht="18.75" customHeight="1">
      <c r="A11" s="28" t="s">
        <v>914</v>
      </c>
      <c r="B11" s="29" t="s">
        <v>87</v>
      </c>
      <c r="C11" s="72" t="s">
        <v>270</v>
      </c>
      <c r="D11" s="29" t="s">
        <v>69</v>
      </c>
      <c r="E11" s="234"/>
      <c r="F11" s="220"/>
      <c r="G11" s="30">
        <v>2700</v>
      </c>
      <c r="H11" s="246"/>
      <c r="I11" s="286"/>
      <c r="J11" s="222"/>
    </row>
    <row r="12" spans="1:10" ht="18.75" customHeight="1">
      <c r="A12" s="28" t="s">
        <v>915</v>
      </c>
      <c r="B12" s="29" t="s">
        <v>68</v>
      </c>
      <c r="C12" s="72" t="s">
        <v>270</v>
      </c>
      <c r="D12" s="29" t="s">
        <v>69</v>
      </c>
      <c r="E12" s="234"/>
      <c r="F12" s="220"/>
      <c r="G12" s="30">
        <v>2700</v>
      </c>
      <c r="H12" s="246"/>
      <c r="I12" s="286"/>
      <c r="J12" s="222"/>
    </row>
    <row r="13" spans="1:10" ht="18.75" customHeight="1">
      <c r="A13" s="28" t="s">
        <v>916</v>
      </c>
      <c r="B13" s="29" t="s">
        <v>72</v>
      </c>
      <c r="C13" s="72" t="s">
        <v>270</v>
      </c>
      <c r="D13" s="29" t="s">
        <v>69</v>
      </c>
      <c r="E13" s="234"/>
      <c r="F13" s="220"/>
      <c r="G13" s="30">
        <v>2700</v>
      </c>
      <c r="H13" s="246"/>
      <c r="I13" s="286"/>
      <c r="J13" s="222"/>
    </row>
    <row r="14" spans="1:10" ht="18.75" customHeight="1">
      <c r="A14" s="28" t="s">
        <v>917</v>
      </c>
      <c r="B14" s="29" t="s">
        <v>91</v>
      </c>
      <c r="C14" s="72" t="s">
        <v>270</v>
      </c>
      <c r="D14" s="29" t="s">
        <v>69</v>
      </c>
      <c r="E14" s="234"/>
      <c r="F14" s="220"/>
      <c r="G14" s="30">
        <v>2700</v>
      </c>
      <c r="H14" s="246"/>
      <c r="I14" s="286"/>
      <c r="J14" s="222"/>
    </row>
    <row r="15" spans="1:10" ht="18.75" customHeight="1">
      <c r="A15" s="28" t="s">
        <v>918</v>
      </c>
      <c r="B15" s="29" t="s">
        <v>869</v>
      </c>
      <c r="C15" s="72" t="s">
        <v>270</v>
      </c>
      <c r="D15" s="29" t="s">
        <v>69</v>
      </c>
      <c r="E15" s="234"/>
      <c r="F15" s="220"/>
      <c r="G15" s="30">
        <v>2700</v>
      </c>
      <c r="H15" s="249"/>
      <c r="I15" s="287"/>
      <c r="J15" s="223"/>
    </row>
    <row r="16" spans="1:10" ht="42" customHeight="1">
      <c r="A16" s="28" t="s">
        <v>402</v>
      </c>
      <c r="B16" s="58" t="s">
        <v>163</v>
      </c>
      <c r="C16" s="29" t="s">
        <v>270</v>
      </c>
      <c r="D16" s="29" t="s">
        <v>163</v>
      </c>
      <c r="E16" s="53" t="s">
        <v>403</v>
      </c>
      <c r="F16" s="28"/>
      <c r="G16" s="30">
        <v>590</v>
      </c>
      <c r="H16" s="30">
        <v>50</v>
      </c>
      <c r="I16" s="44">
        <v>10.65</v>
      </c>
      <c r="J16" s="48">
        <f t="shared" ref="J16:J17" si="2">0.36*0.23*0.38</f>
        <v>3.1463999999999999E-2</v>
      </c>
    </row>
    <row r="17" spans="1:10" ht="42" customHeight="1">
      <c r="A17" s="28" t="s">
        <v>562</v>
      </c>
      <c r="B17" s="58" t="s">
        <v>163</v>
      </c>
      <c r="C17" s="29" t="s">
        <v>270</v>
      </c>
      <c r="D17" s="29" t="s">
        <v>163</v>
      </c>
      <c r="E17" s="53" t="s">
        <v>563</v>
      </c>
      <c r="F17" s="28"/>
      <c r="G17" s="30">
        <v>590</v>
      </c>
      <c r="H17" s="30">
        <v>50</v>
      </c>
      <c r="I17" s="44">
        <v>10.65</v>
      </c>
      <c r="J17" s="48">
        <f t="shared" si="2"/>
        <v>3.1463999999999999E-2</v>
      </c>
    </row>
    <row r="18" spans="1:10" ht="42" customHeight="1">
      <c r="A18" s="66" t="s">
        <v>406</v>
      </c>
      <c r="B18" s="67" t="s">
        <v>163</v>
      </c>
      <c r="C18" s="67" t="s">
        <v>202</v>
      </c>
      <c r="D18" s="67" t="s">
        <v>163</v>
      </c>
      <c r="E18" s="53" t="s">
        <v>407</v>
      </c>
      <c r="F18" s="67"/>
      <c r="G18" s="68">
        <v>440</v>
      </c>
      <c r="H18" s="30">
        <v>50</v>
      </c>
      <c r="I18" s="44">
        <v>10.65</v>
      </c>
      <c r="J18" s="45">
        <v>3.15E-2</v>
      </c>
    </row>
    <row r="19" spans="1:10" s="88" customFormat="1" ht="47.25" customHeight="1">
      <c r="A19" s="66" t="s">
        <v>408</v>
      </c>
      <c r="B19" s="67" t="s">
        <v>163</v>
      </c>
      <c r="C19" s="67" t="s">
        <v>270</v>
      </c>
      <c r="D19" s="67" t="s">
        <v>163</v>
      </c>
      <c r="E19" s="53" t="s">
        <v>409</v>
      </c>
      <c r="F19" s="67"/>
      <c r="G19" s="68">
        <v>440</v>
      </c>
      <c r="H19" s="30">
        <v>50</v>
      </c>
      <c r="I19" s="44">
        <v>10.65</v>
      </c>
      <c r="J19" s="45">
        <v>3.15E-2</v>
      </c>
    </row>
  </sheetData>
  <autoFilter ref="A2:E2" xr:uid="{00000000-0009-0000-0000-00000B000000}"/>
  <mergeCells count="7">
    <mergeCell ref="J8:J15"/>
    <mergeCell ref="B1:E1"/>
    <mergeCell ref="F1:H1"/>
    <mergeCell ref="E8:E15"/>
    <mergeCell ref="F8:F15"/>
    <mergeCell ref="H8:H15"/>
    <mergeCell ref="I8:I15"/>
  </mergeCells>
  <pageMargins left="0.7" right="0.7" top="0.75" bottom="0.75" header="0.3" footer="0.3"/>
  <pageSetup paperSize="9" orientation="portrait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J5"/>
  <sheetViews>
    <sheetView workbookViewId="0">
      <pane ySplit="2" topLeftCell="A3" activePane="bottomLeft" state="frozen"/>
      <selection activeCell="E4" sqref="E4:E5"/>
      <selection pane="bottomLeft" activeCell="N10" sqref="N10"/>
    </sheetView>
  </sheetViews>
  <sheetFormatPr defaultColWidth="11.42578125" defaultRowHeight="15"/>
  <cols>
    <col min="1" max="1" width="21" style="1" customWidth="1"/>
    <col min="2" max="3" width="11.7109375" style="1" customWidth="1"/>
    <col min="4" max="4" width="11.42578125" style="1" customWidth="1"/>
    <col min="5" max="5" width="38" style="1" customWidth="1"/>
    <col min="6" max="6" width="16.28515625" style="1" customWidth="1"/>
    <col min="7" max="7" width="13.7109375" style="1" customWidth="1"/>
    <col min="8" max="8" width="11.140625" style="1" customWidth="1"/>
    <col min="9" max="9" width="10.42578125" style="1" customWidth="1"/>
    <col min="10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0" ht="52.5" customHeight="1">
      <c r="A1" s="20"/>
      <c r="B1" s="264" t="s">
        <v>919</v>
      </c>
      <c r="C1" s="264"/>
      <c r="D1" s="264"/>
      <c r="E1" s="264"/>
      <c r="F1" s="325" t="s">
        <v>920</v>
      </c>
      <c r="G1" s="326"/>
      <c r="H1" s="326"/>
      <c r="I1" s="80"/>
      <c r="J1" s="80"/>
    </row>
    <row r="2" spans="1:10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0" ht="21" customHeight="1">
      <c r="A3" s="25" t="s">
        <v>921</v>
      </c>
      <c r="B3" s="26"/>
      <c r="C3" s="26"/>
      <c r="D3" s="26"/>
      <c r="E3" s="26"/>
      <c r="F3" s="26"/>
      <c r="G3" s="26"/>
      <c r="H3" s="26"/>
      <c r="I3" s="26"/>
      <c r="J3" s="27"/>
    </row>
    <row r="4" spans="1:10" ht="49.5" customHeight="1">
      <c r="A4" s="28" t="s">
        <v>922</v>
      </c>
      <c r="B4" s="29" t="s">
        <v>85</v>
      </c>
      <c r="C4" s="29" t="s">
        <v>68</v>
      </c>
      <c r="D4" s="58" t="s">
        <v>478</v>
      </c>
      <c r="E4" s="234" t="s">
        <v>923</v>
      </c>
      <c r="F4" s="85"/>
      <c r="G4" s="30">
        <v>4800</v>
      </c>
      <c r="H4" s="245">
        <v>10</v>
      </c>
      <c r="I4" s="285">
        <v>7.5</v>
      </c>
      <c r="J4" s="221">
        <v>5.0999999999999997E-2</v>
      </c>
    </row>
    <row r="5" spans="1:10" ht="49.5" customHeight="1">
      <c r="A5" s="28" t="s">
        <v>924</v>
      </c>
      <c r="B5" s="29" t="s">
        <v>68</v>
      </c>
      <c r="C5" s="29" t="s">
        <v>68</v>
      </c>
      <c r="D5" s="58" t="s">
        <v>478</v>
      </c>
      <c r="E5" s="234"/>
      <c r="F5" s="85"/>
      <c r="G5" s="30">
        <v>4800</v>
      </c>
      <c r="H5" s="249"/>
      <c r="I5" s="287"/>
      <c r="J5" s="223"/>
    </row>
  </sheetData>
  <autoFilter ref="A2:E2" xr:uid="{00000000-0009-0000-0000-00000C000000}"/>
  <mergeCells count="6">
    <mergeCell ref="J4:J5"/>
    <mergeCell ref="B1:E1"/>
    <mergeCell ref="F1:H1"/>
    <mergeCell ref="E4:E5"/>
    <mergeCell ref="H4:H5"/>
    <mergeCell ref="I4:I5"/>
  </mergeCells>
  <pageMargins left="0.7" right="0.7" top="0.75" bottom="0.75" header="0.3" footer="0.3"/>
  <pageSetup paperSize="9" orientation="portrait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L35"/>
  <sheetViews>
    <sheetView workbookViewId="0">
      <pane ySplit="2" topLeftCell="A3" activePane="bottomLeft" state="frozen"/>
      <selection activeCell="E4" sqref="E4:E11"/>
      <selection pane="bottomLeft" activeCell="H2" sqref="H2"/>
    </sheetView>
  </sheetViews>
  <sheetFormatPr defaultColWidth="11.42578125" defaultRowHeight="15"/>
  <cols>
    <col min="1" max="1" width="21" style="1" customWidth="1"/>
    <col min="2" max="2" width="10.28515625" style="1" customWidth="1"/>
    <col min="3" max="4" width="11.42578125" style="1" customWidth="1"/>
    <col min="5" max="5" width="38" style="1" customWidth="1"/>
    <col min="6" max="6" width="16.28515625" style="1" customWidth="1"/>
    <col min="7" max="7" width="12.5703125" style="1" customWidth="1"/>
    <col min="8" max="8" width="11.140625" style="1" customWidth="1"/>
    <col min="9" max="9" width="10.42578125" style="1" customWidth="1"/>
    <col min="10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2" ht="52.5" customHeight="1">
      <c r="A1" s="20"/>
      <c r="B1" s="264" t="s">
        <v>925</v>
      </c>
      <c r="C1" s="264"/>
      <c r="D1" s="264"/>
      <c r="E1" s="264"/>
      <c r="F1" s="265"/>
      <c r="G1" s="265"/>
      <c r="H1" s="265"/>
      <c r="I1" s="80"/>
      <c r="J1" s="80"/>
    </row>
    <row r="2" spans="1:12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2" ht="26.25" customHeight="1">
      <c r="A3" s="25" t="s">
        <v>926</v>
      </c>
      <c r="B3" s="26"/>
      <c r="C3" s="26"/>
      <c r="D3" s="26"/>
      <c r="E3" s="26"/>
      <c r="F3" s="26"/>
      <c r="G3" s="26"/>
      <c r="H3" s="26"/>
      <c r="I3" s="26"/>
      <c r="J3" s="27"/>
      <c r="K3" s="17"/>
      <c r="L3" s="17"/>
    </row>
    <row r="4" spans="1:12" s="17" customFormat="1" ht="16.5" customHeight="1">
      <c r="A4" s="28" t="s">
        <v>927</v>
      </c>
      <c r="B4" s="29" t="s">
        <v>83</v>
      </c>
      <c r="C4" s="29" t="s">
        <v>192</v>
      </c>
      <c r="D4" s="29" t="s">
        <v>478</v>
      </c>
      <c r="E4" s="234" t="s">
        <v>928</v>
      </c>
      <c r="F4" s="220"/>
      <c r="G4" s="30">
        <v>3690</v>
      </c>
      <c r="H4" s="245">
        <v>10</v>
      </c>
      <c r="I4" s="221">
        <v>7.6</v>
      </c>
      <c r="J4" s="221">
        <f>0.41*0.2*0.31</f>
        <v>2.5420000000000002E-2</v>
      </c>
    </row>
    <row r="5" spans="1:12" s="17" customFormat="1" ht="16.5" customHeight="1">
      <c r="A5" s="28" t="s">
        <v>929</v>
      </c>
      <c r="B5" s="29" t="s">
        <v>165</v>
      </c>
      <c r="C5" s="29" t="s">
        <v>192</v>
      </c>
      <c r="D5" s="29" t="s">
        <v>478</v>
      </c>
      <c r="E5" s="234"/>
      <c r="F5" s="220"/>
      <c r="G5" s="30">
        <v>3690</v>
      </c>
      <c r="H5" s="246"/>
      <c r="I5" s="222"/>
      <c r="J5" s="222"/>
    </row>
    <row r="6" spans="1:12" s="17" customFormat="1" ht="16.5" customHeight="1">
      <c r="A6" s="28" t="s">
        <v>930</v>
      </c>
      <c r="B6" s="29" t="s">
        <v>85</v>
      </c>
      <c r="C6" s="29" t="s">
        <v>192</v>
      </c>
      <c r="D6" s="29" t="s">
        <v>478</v>
      </c>
      <c r="E6" s="234"/>
      <c r="F6" s="220"/>
      <c r="G6" s="30">
        <v>3760</v>
      </c>
      <c r="H6" s="246"/>
      <c r="I6" s="222"/>
      <c r="J6" s="222"/>
    </row>
    <row r="7" spans="1:12" s="17" customFormat="1" ht="16.5" customHeight="1">
      <c r="A7" s="28" t="s">
        <v>931</v>
      </c>
      <c r="B7" s="29" t="s">
        <v>285</v>
      </c>
      <c r="C7" s="29" t="s">
        <v>192</v>
      </c>
      <c r="D7" s="29" t="s">
        <v>478</v>
      </c>
      <c r="E7" s="234"/>
      <c r="F7" s="220"/>
      <c r="G7" s="30">
        <v>3760</v>
      </c>
      <c r="H7" s="246"/>
      <c r="I7" s="222"/>
      <c r="J7" s="222"/>
    </row>
    <row r="8" spans="1:12" s="17" customFormat="1" ht="16.5" customHeight="1">
      <c r="A8" s="28" t="s">
        <v>932</v>
      </c>
      <c r="B8" s="29" t="s">
        <v>87</v>
      </c>
      <c r="C8" s="29" t="s">
        <v>192</v>
      </c>
      <c r="D8" s="29" t="s">
        <v>478</v>
      </c>
      <c r="E8" s="234"/>
      <c r="F8" s="220"/>
      <c r="G8" s="30">
        <v>3950</v>
      </c>
      <c r="H8" s="246"/>
      <c r="I8" s="222"/>
      <c r="J8" s="222"/>
    </row>
    <row r="9" spans="1:12" s="17" customFormat="1" ht="16.5" customHeight="1">
      <c r="A9" s="28" t="s">
        <v>933</v>
      </c>
      <c r="B9" s="29" t="s">
        <v>68</v>
      </c>
      <c r="C9" s="29" t="s">
        <v>192</v>
      </c>
      <c r="D9" s="29" t="s">
        <v>478</v>
      </c>
      <c r="E9" s="234"/>
      <c r="F9" s="220"/>
      <c r="G9" s="30">
        <v>3950</v>
      </c>
      <c r="H9" s="246"/>
      <c r="I9" s="222"/>
      <c r="J9" s="222"/>
    </row>
    <row r="10" spans="1:12" s="17" customFormat="1" ht="19.5" customHeight="1">
      <c r="A10" s="28" t="s">
        <v>934</v>
      </c>
      <c r="B10" s="29" t="s">
        <v>72</v>
      </c>
      <c r="C10" s="29" t="s">
        <v>192</v>
      </c>
      <c r="D10" s="29" t="s">
        <v>478</v>
      </c>
      <c r="E10" s="234"/>
      <c r="F10" s="220"/>
      <c r="G10" s="30">
        <v>4030</v>
      </c>
      <c r="H10" s="246"/>
      <c r="I10" s="222"/>
      <c r="J10" s="222"/>
    </row>
    <row r="11" spans="1:12" s="17" customFormat="1" ht="22.5" customHeight="1">
      <c r="A11" s="28" t="s">
        <v>935</v>
      </c>
      <c r="B11" s="29" t="s">
        <v>753</v>
      </c>
      <c r="C11" s="29" t="s">
        <v>192</v>
      </c>
      <c r="D11" s="29" t="s">
        <v>478</v>
      </c>
      <c r="E11" s="234"/>
      <c r="F11" s="220"/>
      <c r="G11" s="30">
        <v>4030</v>
      </c>
      <c r="H11" s="249"/>
      <c r="I11" s="223"/>
      <c r="J11" s="223"/>
    </row>
    <row r="12" spans="1:12" s="17" customFormat="1" ht="44.25" customHeight="1">
      <c r="A12" s="28" t="s">
        <v>936</v>
      </c>
      <c r="B12" s="2" t="s">
        <v>163</v>
      </c>
      <c r="C12" s="29" t="s">
        <v>270</v>
      </c>
      <c r="D12" s="29" t="s">
        <v>163</v>
      </c>
      <c r="E12" s="53" t="s">
        <v>937</v>
      </c>
      <c r="F12" s="29"/>
      <c r="G12" s="30">
        <v>830</v>
      </c>
      <c r="H12" s="30">
        <v>35</v>
      </c>
      <c r="I12" s="48">
        <v>13.4</v>
      </c>
      <c r="J12" s="48">
        <v>3.5000000000000003E-2</v>
      </c>
    </row>
    <row r="13" spans="1:12" s="17" customFormat="1" ht="44.25" customHeight="1">
      <c r="A13" s="28" t="s">
        <v>938</v>
      </c>
      <c r="B13" s="2" t="s">
        <v>163</v>
      </c>
      <c r="C13" s="29" t="s">
        <v>68</v>
      </c>
      <c r="D13" s="29" t="s">
        <v>163</v>
      </c>
      <c r="E13" s="53" t="s">
        <v>937</v>
      </c>
      <c r="F13" s="29"/>
      <c r="G13" s="30">
        <v>830</v>
      </c>
      <c r="H13" s="30">
        <v>35</v>
      </c>
      <c r="I13" s="48">
        <v>13.4</v>
      </c>
      <c r="J13" s="48">
        <v>3.5000000000000003E-2</v>
      </c>
    </row>
    <row r="14" spans="1:12" ht="21.75" customHeight="1">
      <c r="A14" s="25" t="s">
        <v>939</v>
      </c>
      <c r="B14" s="26"/>
      <c r="C14" s="26"/>
      <c r="D14" s="26"/>
      <c r="E14" s="26"/>
      <c r="F14" s="26"/>
      <c r="G14" s="26"/>
      <c r="H14" s="26"/>
      <c r="I14" s="128"/>
      <c r="J14" s="129"/>
      <c r="K14" s="17"/>
      <c r="L14" s="17"/>
    </row>
    <row r="15" spans="1:12" s="17" customFormat="1" ht="49.5" customHeight="1">
      <c r="A15" s="28" t="s">
        <v>940</v>
      </c>
      <c r="B15" s="29" t="s">
        <v>68</v>
      </c>
      <c r="C15" s="29" t="s">
        <v>270</v>
      </c>
      <c r="D15" s="29" t="s">
        <v>478</v>
      </c>
      <c r="E15" s="234" t="s">
        <v>941</v>
      </c>
      <c r="F15" s="220"/>
      <c r="G15" s="30">
        <v>6100</v>
      </c>
      <c r="H15" s="245">
        <v>10</v>
      </c>
      <c r="I15" s="221">
        <v>10.199999999999999</v>
      </c>
      <c r="J15" s="221">
        <f>0.4*0.25*0.3</f>
        <v>0.03</v>
      </c>
    </row>
    <row r="16" spans="1:12" s="17" customFormat="1" ht="49.5" customHeight="1">
      <c r="A16" s="28" t="s">
        <v>942</v>
      </c>
      <c r="B16" s="29" t="s">
        <v>72</v>
      </c>
      <c r="C16" s="29" t="s">
        <v>270</v>
      </c>
      <c r="D16" s="29" t="s">
        <v>478</v>
      </c>
      <c r="E16" s="234"/>
      <c r="F16" s="220"/>
      <c r="G16" s="30">
        <v>6290</v>
      </c>
      <c r="H16" s="249"/>
      <c r="I16" s="223"/>
      <c r="J16" s="223"/>
    </row>
    <row r="17" spans="1:12" s="17" customFormat="1" ht="44.25" customHeight="1">
      <c r="A17" s="28" t="s">
        <v>938</v>
      </c>
      <c r="B17" s="2" t="s">
        <v>163</v>
      </c>
      <c r="C17" s="29" t="s">
        <v>68</v>
      </c>
      <c r="D17" s="29" t="s">
        <v>163</v>
      </c>
      <c r="E17" s="53" t="s">
        <v>937</v>
      </c>
      <c r="F17" s="29"/>
      <c r="G17" s="30">
        <v>830</v>
      </c>
      <c r="H17" s="30">
        <v>35</v>
      </c>
      <c r="I17" s="48">
        <v>13.4</v>
      </c>
      <c r="J17" s="48">
        <v>3.5000000000000003E-2</v>
      </c>
    </row>
    <row r="18" spans="1:12" s="17" customFormat="1" ht="44.25" customHeight="1">
      <c r="A18" s="28" t="s">
        <v>936</v>
      </c>
      <c r="B18" s="2" t="s">
        <v>163</v>
      </c>
      <c r="C18" s="29" t="s">
        <v>270</v>
      </c>
      <c r="D18" s="29" t="s">
        <v>163</v>
      </c>
      <c r="E18" s="53" t="s">
        <v>937</v>
      </c>
      <c r="F18" s="29"/>
      <c r="G18" s="30">
        <v>830</v>
      </c>
      <c r="H18" s="30">
        <v>35</v>
      </c>
      <c r="I18" s="48">
        <v>13.4</v>
      </c>
      <c r="J18" s="48">
        <v>3.5000000000000003E-2</v>
      </c>
    </row>
    <row r="19" spans="1:12" ht="21.75" customHeight="1">
      <c r="A19" s="25" t="s">
        <v>943</v>
      </c>
      <c r="B19" s="26"/>
      <c r="C19" s="26"/>
      <c r="D19" s="26"/>
      <c r="E19" s="26"/>
      <c r="F19" s="26"/>
      <c r="G19" s="26"/>
      <c r="H19" s="26"/>
      <c r="I19" s="128"/>
      <c r="J19" s="129"/>
      <c r="K19" s="17"/>
      <c r="L19" s="17"/>
    </row>
    <row r="20" spans="1:12" s="17" customFormat="1" ht="12.75" customHeight="1">
      <c r="A20" s="28" t="s">
        <v>944</v>
      </c>
      <c r="B20" s="29" t="s">
        <v>83</v>
      </c>
      <c r="C20" s="29" t="s">
        <v>192</v>
      </c>
      <c r="D20" s="29" t="s">
        <v>478</v>
      </c>
      <c r="E20" s="234" t="s">
        <v>945</v>
      </c>
      <c r="F20" s="220"/>
      <c r="G20" s="30">
        <v>7570</v>
      </c>
      <c r="H20" s="245">
        <v>10</v>
      </c>
      <c r="I20" s="221">
        <v>12.6</v>
      </c>
      <c r="J20" s="221">
        <f>0.48*0.2*0.36</f>
        <v>3.456E-2</v>
      </c>
    </row>
    <row r="21" spans="1:12" s="17" customFormat="1" ht="12.75" customHeight="1">
      <c r="A21" s="28" t="s">
        <v>946</v>
      </c>
      <c r="B21" s="29" t="s">
        <v>165</v>
      </c>
      <c r="C21" s="29" t="s">
        <v>192</v>
      </c>
      <c r="D21" s="29" t="s">
        <v>478</v>
      </c>
      <c r="E21" s="234"/>
      <c r="F21" s="220"/>
      <c r="G21" s="30">
        <v>7570</v>
      </c>
      <c r="H21" s="246"/>
      <c r="I21" s="222"/>
      <c r="J21" s="222"/>
    </row>
    <row r="22" spans="1:12" s="17" customFormat="1" ht="12.75" customHeight="1">
      <c r="A22" s="28" t="s">
        <v>947</v>
      </c>
      <c r="B22" s="29" t="s">
        <v>85</v>
      </c>
      <c r="C22" s="29" t="s">
        <v>192</v>
      </c>
      <c r="D22" s="29" t="s">
        <v>478</v>
      </c>
      <c r="E22" s="234"/>
      <c r="F22" s="220"/>
      <c r="G22" s="30">
        <v>7570</v>
      </c>
      <c r="H22" s="246"/>
      <c r="I22" s="222"/>
      <c r="J22" s="222"/>
    </row>
    <row r="23" spans="1:12" s="17" customFormat="1" ht="12.75" customHeight="1">
      <c r="A23" s="28" t="s">
        <v>948</v>
      </c>
      <c r="B23" s="29" t="s">
        <v>285</v>
      </c>
      <c r="C23" s="29" t="s">
        <v>192</v>
      </c>
      <c r="D23" s="29" t="s">
        <v>478</v>
      </c>
      <c r="E23" s="234"/>
      <c r="F23" s="220"/>
      <c r="G23" s="30">
        <v>7570</v>
      </c>
      <c r="H23" s="246"/>
      <c r="I23" s="222"/>
      <c r="J23" s="222"/>
    </row>
    <row r="24" spans="1:12" s="17" customFormat="1" ht="12.75" customHeight="1">
      <c r="A24" s="28" t="s">
        <v>949</v>
      </c>
      <c r="B24" s="29" t="s">
        <v>285</v>
      </c>
      <c r="C24" s="29" t="s">
        <v>192</v>
      </c>
      <c r="D24" s="29" t="s">
        <v>478</v>
      </c>
      <c r="E24" s="234"/>
      <c r="F24" s="220"/>
      <c r="G24" s="30">
        <v>7570</v>
      </c>
      <c r="H24" s="246"/>
      <c r="I24" s="222"/>
      <c r="J24" s="222"/>
    </row>
    <row r="25" spans="1:12" s="17" customFormat="1" ht="12.75" customHeight="1">
      <c r="A25" s="28" t="s">
        <v>950</v>
      </c>
      <c r="B25" s="29" t="s">
        <v>87</v>
      </c>
      <c r="C25" s="29" t="s">
        <v>192</v>
      </c>
      <c r="D25" s="29" t="s">
        <v>478</v>
      </c>
      <c r="E25" s="234"/>
      <c r="F25" s="220"/>
      <c r="G25" s="30">
        <v>7570</v>
      </c>
      <c r="H25" s="246"/>
      <c r="I25" s="222"/>
      <c r="J25" s="222"/>
    </row>
    <row r="26" spans="1:12" s="17" customFormat="1" ht="12.75" customHeight="1">
      <c r="A26" s="28" t="s">
        <v>951</v>
      </c>
      <c r="B26" s="29" t="s">
        <v>68</v>
      </c>
      <c r="C26" s="29" t="s">
        <v>192</v>
      </c>
      <c r="D26" s="29" t="s">
        <v>478</v>
      </c>
      <c r="E26" s="234"/>
      <c r="F26" s="220"/>
      <c r="G26" s="30">
        <v>7570</v>
      </c>
      <c r="H26" s="246"/>
      <c r="I26" s="222"/>
      <c r="J26" s="222"/>
    </row>
    <row r="27" spans="1:12" s="17" customFormat="1" ht="21.75" customHeight="1">
      <c r="A27" s="28" t="s">
        <v>952</v>
      </c>
      <c r="B27" s="29" t="s">
        <v>72</v>
      </c>
      <c r="C27" s="29" t="s">
        <v>192</v>
      </c>
      <c r="D27" s="29" t="s">
        <v>478</v>
      </c>
      <c r="E27" s="234"/>
      <c r="F27" s="220"/>
      <c r="G27" s="30">
        <v>7570</v>
      </c>
      <c r="H27" s="246"/>
      <c r="I27" s="222"/>
      <c r="J27" s="222"/>
    </row>
    <row r="28" spans="1:12" s="17" customFormat="1" ht="22.5" customHeight="1">
      <c r="A28" s="28" t="s">
        <v>953</v>
      </c>
      <c r="B28" s="29" t="s">
        <v>753</v>
      </c>
      <c r="C28" s="29" t="s">
        <v>192</v>
      </c>
      <c r="D28" s="29" t="s">
        <v>478</v>
      </c>
      <c r="E28" s="234"/>
      <c r="F28" s="220"/>
      <c r="G28" s="30">
        <v>7570</v>
      </c>
      <c r="H28" s="249"/>
      <c r="I28" s="223"/>
      <c r="J28" s="223"/>
    </row>
    <row r="29" spans="1:12" s="17" customFormat="1" ht="44.25" customHeight="1">
      <c r="A29" s="28" t="s">
        <v>936</v>
      </c>
      <c r="B29" s="2" t="s">
        <v>163</v>
      </c>
      <c r="C29" s="29" t="s">
        <v>270</v>
      </c>
      <c r="D29" s="29" t="s">
        <v>163</v>
      </c>
      <c r="E29" s="53" t="s">
        <v>937</v>
      </c>
      <c r="F29" s="29"/>
      <c r="G29" s="30">
        <v>830</v>
      </c>
      <c r="H29" s="30">
        <v>35</v>
      </c>
      <c r="I29" s="48">
        <v>13.4</v>
      </c>
      <c r="J29" s="48">
        <v>3.5000000000000003E-2</v>
      </c>
    </row>
    <row r="30" spans="1:12" s="17" customFormat="1" ht="39.75" customHeight="1">
      <c r="A30" s="28" t="s">
        <v>938</v>
      </c>
      <c r="B30" s="2" t="s">
        <v>163</v>
      </c>
      <c r="C30" s="29" t="s">
        <v>68</v>
      </c>
      <c r="D30" s="29" t="s">
        <v>163</v>
      </c>
      <c r="E30" s="53" t="s">
        <v>937</v>
      </c>
      <c r="F30" s="29"/>
      <c r="G30" s="30">
        <v>830</v>
      </c>
      <c r="H30" s="30">
        <v>35</v>
      </c>
      <c r="I30" s="48">
        <v>13.4</v>
      </c>
      <c r="J30" s="48">
        <v>3.5000000000000003E-2</v>
      </c>
    </row>
    <row r="31" spans="1:12" ht="21.75" customHeight="1">
      <c r="A31" s="25" t="s">
        <v>954</v>
      </c>
      <c r="B31" s="26"/>
      <c r="C31" s="26"/>
      <c r="D31" s="26"/>
      <c r="E31" s="26"/>
      <c r="F31" s="26"/>
      <c r="G31" s="26"/>
      <c r="H31" s="26"/>
      <c r="I31" s="128"/>
      <c r="J31" s="129"/>
      <c r="K31" s="17"/>
      <c r="L31" s="17"/>
    </row>
    <row r="32" spans="1:12" s="17" customFormat="1" ht="51.75" customHeight="1">
      <c r="A32" s="28" t="s">
        <v>955</v>
      </c>
      <c r="B32" s="29" t="s">
        <v>68</v>
      </c>
      <c r="C32" s="29" t="s">
        <v>270</v>
      </c>
      <c r="D32" s="29" t="s">
        <v>478</v>
      </c>
      <c r="E32" s="234" t="s">
        <v>956</v>
      </c>
      <c r="F32" s="220"/>
      <c r="G32" s="30">
        <v>12210</v>
      </c>
      <c r="H32" s="245">
        <v>5</v>
      </c>
      <c r="I32" s="221">
        <v>9.8000000000000007</v>
      </c>
      <c r="J32" s="221">
        <v>2.5999999999999999E-2</v>
      </c>
    </row>
    <row r="33" spans="1:10" s="17" customFormat="1" ht="51.75" customHeight="1">
      <c r="A33" s="28" t="s">
        <v>957</v>
      </c>
      <c r="B33" s="29" t="s">
        <v>72</v>
      </c>
      <c r="C33" s="29" t="s">
        <v>270</v>
      </c>
      <c r="D33" s="29" t="s">
        <v>478</v>
      </c>
      <c r="E33" s="234"/>
      <c r="F33" s="220"/>
      <c r="G33" s="30">
        <v>12560</v>
      </c>
      <c r="H33" s="249"/>
      <c r="I33" s="223"/>
      <c r="J33" s="223"/>
    </row>
    <row r="34" spans="1:10" s="17" customFormat="1" ht="39.75" customHeight="1">
      <c r="A34" s="28" t="s">
        <v>938</v>
      </c>
      <c r="B34" s="2" t="s">
        <v>163</v>
      </c>
      <c r="C34" s="29" t="s">
        <v>68</v>
      </c>
      <c r="D34" s="29" t="s">
        <v>163</v>
      </c>
      <c r="E34" s="53" t="s">
        <v>937</v>
      </c>
      <c r="F34" s="29"/>
      <c r="G34" s="30">
        <v>830</v>
      </c>
      <c r="H34" s="30">
        <v>35</v>
      </c>
      <c r="I34" s="48">
        <v>13.4</v>
      </c>
      <c r="J34" s="48">
        <v>3.5000000000000003E-2</v>
      </c>
    </row>
    <row r="35" spans="1:10" s="17" customFormat="1" ht="39.75" customHeight="1">
      <c r="A35" s="28" t="s">
        <v>936</v>
      </c>
      <c r="B35" s="58" t="s">
        <v>163</v>
      </c>
      <c r="C35" s="29" t="s">
        <v>270</v>
      </c>
      <c r="D35" s="29" t="s">
        <v>163</v>
      </c>
      <c r="E35" s="53" t="s">
        <v>937</v>
      </c>
      <c r="F35" s="29"/>
      <c r="G35" s="30">
        <v>830</v>
      </c>
      <c r="H35" s="30">
        <v>35</v>
      </c>
      <c r="I35" s="48">
        <v>13.4</v>
      </c>
      <c r="J35" s="48">
        <v>3.5000000000000003E-2</v>
      </c>
    </row>
  </sheetData>
  <autoFilter ref="A2:E2" xr:uid="{00000000-0009-0000-0000-00000D000000}"/>
  <mergeCells count="22">
    <mergeCell ref="F1:H1"/>
    <mergeCell ref="B1:E1"/>
    <mergeCell ref="E15:E16"/>
    <mergeCell ref="F15:F16"/>
    <mergeCell ref="H15:H16"/>
    <mergeCell ref="F4:F11"/>
    <mergeCell ref="E4:E11"/>
    <mergeCell ref="H4:H11"/>
    <mergeCell ref="J4:J11"/>
    <mergeCell ref="J15:J16"/>
    <mergeCell ref="E20:E28"/>
    <mergeCell ref="H20:H28"/>
    <mergeCell ref="I20:I28"/>
    <mergeCell ref="I15:I16"/>
    <mergeCell ref="J20:J28"/>
    <mergeCell ref="F20:F28"/>
    <mergeCell ref="I4:I11"/>
    <mergeCell ref="E32:E33"/>
    <mergeCell ref="F32:F33"/>
    <mergeCell ref="H32:H33"/>
    <mergeCell ref="I32:I33"/>
    <mergeCell ref="J32:J33"/>
  </mergeCells>
  <pageMargins left="0.7" right="0.7" top="0.75" bottom="0.75" header="0.3" footer="0.3"/>
  <pageSetup paperSize="9" orientation="portrait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L13"/>
  <sheetViews>
    <sheetView workbookViewId="0">
      <pane ySplit="2" topLeftCell="A3" activePane="bottomLeft" state="frozen"/>
      <selection activeCell="E4" sqref="E4:E5"/>
      <selection pane="bottomLeft" activeCell="L3" sqref="L3"/>
    </sheetView>
  </sheetViews>
  <sheetFormatPr defaultColWidth="11.42578125" defaultRowHeight="15"/>
  <cols>
    <col min="1" max="1" width="21" style="1" customWidth="1"/>
    <col min="2" max="4" width="11.42578125" style="1" customWidth="1"/>
    <col min="5" max="5" width="38" style="1" customWidth="1"/>
    <col min="6" max="6" width="16.28515625" style="1" customWidth="1"/>
    <col min="7" max="7" width="12.5703125" style="1" customWidth="1"/>
    <col min="8" max="8" width="11.5703125" style="1" customWidth="1"/>
    <col min="9" max="9" width="10.42578125" style="1" customWidth="1"/>
    <col min="10" max="230" width="11.42578125" style="1" customWidth="1"/>
    <col min="231" max="231" width="1.7109375" style="1" customWidth="1"/>
    <col min="232" max="232" width="34" style="1" customWidth="1"/>
    <col min="233" max="233" width="59.28515625" style="1" customWidth="1"/>
    <col min="234" max="234" width="29.7109375" style="1" customWidth="1"/>
    <col min="235" max="235" width="13.28515625" style="1" customWidth="1"/>
    <col min="236" max="16384" width="11.42578125" style="1"/>
  </cols>
  <sheetData>
    <row r="1" spans="1:12" ht="65.25" customHeight="1">
      <c r="A1" s="20"/>
      <c r="B1" s="264" t="s">
        <v>958</v>
      </c>
      <c r="C1" s="264"/>
      <c r="D1" s="264"/>
      <c r="E1" s="264"/>
      <c r="F1" s="326" t="s">
        <v>959</v>
      </c>
      <c r="G1" s="326"/>
      <c r="H1" s="326"/>
      <c r="I1" s="80"/>
      <c r="J1" s="80"/>
    </row>
    <row r="2" spans="1:12" ht="51">
      <c r="A2" s="22" t="s">
        <v>57</v>
      </c>
      <c r="B2" s="22" t="s">
        <v>230</v>
      </c>
      <c r="C2" s="22" t="s">
        <v>267</v>
      </c>
      <c r="D2" s="22" t="s">
        <v>59</v>
      </c>
      <c r="E2" s="22" t="s">
        <v>60</v>
      </c>
      <c r="F2" s="22" t="s">
        <v>61</v>
      </c>
      <c r="G2" s="22" t="s">
        <v>62</v>
      </c>
      <c r="H2" s="23" t="s">
        <v>63</v>
      </c>
      <c r="I2" s="23" t="s">
        <v>64</v>
      </c>
      <c r="J2" s="24" t="s">
        <v>65</v>
      </c>
    </row>
    <row r="3" spans="1:12" s="17" customFormat="1" ht="25.5" customHeight="1">
      <c r="A3" s="25" t="s">
        <v>960</v>
      </c>
      <c r="B3" s="26"/>
      <c r="C3" s="26"/>
      <c r="D3" s="26"/>
      <c r="E3" s="26"/>
      <c r="F3" s="26"/>
      <c r="G3" s="26"/>
      <c r="H3" s="26"/>
      <c r="I3" s="26"/>
      <c r="J3" s="27"/>
    </row>
    <row r="4" spans="1:12" ht="48.75" customHeight="1">
      <c r="A4" s="28" t="s">
        <v>961</v>
      </c>
      <c r="B4" s="29" t="s">
        <v>68</v>
      </c>
      <c r="C4" s="29" t="s">
        <v>270</v>
      </c>
      <c r="D4" s="29" t="s">
        <v>69</v>
      </c>
      <c r="E4" s="327" t="s">
        <v>962</v>
      </c>
      <c r="F4" s="254"/>
      <c r="G4" s="30">
        <v>4540</v>
      </c>
      <c r="H4" s="245">
        <v>20</v>
      </c>
      <c r="I4" s="245">
        <v>11</v>
      </c>
      <c r="J4" s="221">
        <v>4.3999999999999997E-2</v>
      </c>
      <c r="L4" s="117"/>
    </row>
    <row r="5" spans="1:12" ht="48.75" customHeight="1">
      <c r="A5" s="28" t="s">
        <v>963</v>
      </c>
      <c r="B5" s="29" t="s">
        <v>72</v>
      </c>
      <c r="C5" s="29" t="s">
        <v>270</v>
      </c>
      <c r="D5" s="29" t="s">
        <v>69</v>
      </c>
      <c r="E5" s="327"/>
      <c r="F5" s="255"/>
      <c r="G5" s="30">
        <v>4540</v>
      </c>
      <c r="H5" s="249"/>
      <c r="I5" s="249"/>
      <c r="J5" s="223"/>
      <c r="L5" s="117"/>
    </row>
    <row r="6" spans="1:12" ht="48.75" customHeight="1">
      <c r="A6" s="28" t="s">
        <v>964</v>
      </c>
      <c r="B6" s="29" t="s">
        <v>68</v>
      </c>
      <c r="C6" s="29" t="s">
        <v>68</v>
      </c>
      <c r="D6" s="29" t="s">
        <v>69</v>
      </c>
      <c r="E6" s="327" t="s">
        <v>965</v>
      </c>
      <c r="F6" s="254"/>
      <c r="G6" s="30">
        <v>4540</v>
      </c>
      <c r="H6" s="245">
        <v>20</v>
      </c>
      <c r="I6" s="245">
        <v>11</v>
      </c>
      <c r="J6" s="221">
        <v>4.3999999999999997E-2</v>
      </c>
      <c r="L6" s="117"/>
    </row>
    <row r="7" spans="1:12" ht="48.75" customHeight="1">
      <c r="A7" s="28" t="s">
        <v>966</v>
      </c>
      <c r="B7" s="29" t="s">
        <v>72</v>
      </c>
      <c r="C7" s="29" t="s">
        <v>68</v>
      </c>
      <c r="D7" s="29" t="s">
        <v>69</v>
      </c>
      <c r="E7" s="327"/>
      <c r="F7" s="255"/>
      <c r="G7" s="30">
        <v>4540</v>
      </c>
      <c r="H7" s="249"/>
      <c r="I7" s="249"/>
      <c r="J7" s="223"/>
      <c r="L7" s="117"/>
    </row>
    <row r="8" spans="1:12" s="17" customFormat="1" ht="66" customHeight="1">
      <c r="A8" s="28" t="s">
        <v>967</v>
      </c>
      <c r="B8" s="29" t="s">
        <v>163</v>
      </c>
      <c r="C8" s="29" t="s">
        <v>270</v>
      </c>
      <c r="D8" s="29" t="s">
        <v>163</v>
      </c>
      <c r="E8" s="130" t="s">
        <v>968</v>
      </c>
      <c r="F8" s="131"/>
      <c r="G8" s="30">
        <v>2060</v>
      </c>
      <c r="H8" s="30">
        <v>10</v>
      </c>
      <c r="I8" s="44">
        <v>14.5</v>
      </c>
      <c r="J8" s="48">
        <v>2.4E-2</v>
      </c>
    </row>
    <row r="9" spans="1:12" ht="21" customHeight="1">
      <c r="A9" s="25" t="s">
        <v>969</v>
      </c>
      <c r="B9" s="26"/>
      <c r="C9" s="26"/>
      <c r="D9" s="26"/>
      <c r="E9" s="26"/>
      <c r="F9" s="26"/>
      <c r="G9" s="26"/>
      <c r="H9" s="26"/>
      <c r="I9" s="26"/>
      <c r="J9" s="27"/>
      <c r="L9" s="117"/>
    </row>
    <row r="10" spans="1:12" ht="63" customHeight="1">
      <c r="A10" s="28" t="s">
        <v>970</v>
      </c>
      <c r="B10" s="29" t="s">
        <v>68</v>
      </c>
      <c r="C10" s="29" t="s">
        <v>68</v>
      </c>
      <c r="D10" s="29" t="s">
        <v>75</v>
      </c>
      <c r="E10" s="327" t="s">
        <v>971</v>
      </c>
      <c r="F10" s="328"/>
      <c r="G10" s="30">
        <v>16360</v>
      </c>
      <c r="H10" s="245">
        <v>1</v>
      </c>
      <c r="I10" s="285">
        <v>4.16</v>
      </c>
      <c r="J10" s="221">
        <f>1*0.15*0.14</f>
        <v>2.1000000000000001E-2</v>
      </c>
      <c r="L10" s="117"/>
    </row>
    <row r="11" spans="1:12" ht="63" customHeight="1">
      <c r="A11" s="28" t="s">
        <v>972</v>
      </c>
      <c r="B11" s="29" t="s">
        <v>72</v>
      </c>
      <c r="C11" s="29" t="s">
        <v>68</v>
      </c>
      <c r="D11" s="29" t="s">
        <v>75</v>
      </c>
      <c r="E11" s="327"/>
      <c r="F11" s="328"/>
      <c r="G11" s="30">
        <v>16360</v>
      </c>
      <c r="H11" s="249"/>
      <c r="I11" s="287"/>
      <c r="J11" s="223"/>
      <c r="L11" s="117"/>
    </row>
    <row r="12" spans="1:12" ht="63" customHeight="1">
      <c r="A12" s="28" t="s">
        <v>973</v>
      </c>
      <c r="B12" s="29" t="s">
        <v>68</v>
      </c>
      <c r="C12" s="29" t="s">
        <v>270</v>
      </c>
      <c r="D12" s="29" t="s">
        <v>75</v>
      </c>
      <c r="E12" s="327" t="s">
        <v>974</v>
      </c>
      <c r="F12" s="328"/>
      <c r="G12" s="30">
        <v>16360</v>
      </c>
      <c r="H12" s="245">
        <v>1</v>
      </c>
      <c r="I12" s="285">
        <v>4.16</v>
      </c>
      <c r="J12" s="221">
        <f>1*0.15*0.14</f>
        <v>2.1000000000000001E-2</v>
      </c>
      <c r="L12" s="117"/>
    </row>
    <row r="13" spans="1:12" ht="48.75" customHeight="1">
      <c r="A13" s="28" t="s">
        <v>975</v>
      </c>
      <c r="B13" s="29" t="s">
        <v>72</v>
      </c>
      <c r="C13" s="29" t="s">
        <v>270</v>
      </c>
      <c r="D13" s="29" t="s">
        <v>75</v>
      </c>
      <c r="E13" s="327"/>
      <c r="F13" s="328"/>
      <c r="G13" s="30">
        <v>16360</v>
      </c>
      <c r="H13" s="249"/>
      <c r="I13" s="287"/>
      <c r="J13" s="223"/>
    </row>
  </sheetData>
  <autoFilter ref="A2:E2" xr:uid="{00000000-0009-0000-0000-00000E000000}"/>
  <mergeCells count="22">
    <mergeCell ref="B1:E1"/>
    <mergeCell ref="F1:H1"/>
    <mergeCell ref="J10:J11"/>
    <mergeCell ref="E12:E13"/>
    <mergeCell ref="E10:E11"/>
    <mergeCell ref="I12:I13"/>
    <mergeCell ref="F6:F7"/>
    <mergeCell ref="F4:F5"/>
    <mergeCell ref="I10:I11"/>
    <mergeCell ref="H10:H11"/>
    <mergeCell ref="F12:F13"/>
    <mergeCell ref="H12:H13"/>
    <mergeCell ref="J12:J13"/>
    <mergeCell ref="F10:F11"/>
    <mergeCell ref="H6:H7"/>
    <mergeCell ref="E6:E7"/>
    <mergeCell ref="J4:J5"/>
    <mergeCell ref="J6:J7"/>
    <mergeCell ref="I6:I7"/>
    <mergeCell ref="E4:E5"/>
    <mergeCell ref="I4:I5"/>
    <mergeCell ref="H4:H5"/>
  </mergeCells>
  <pageMargins left="0.7" right="0.7" top="0.75" bottom="0.75" header="0.3" footer="0.3"/>
  <pageSetup paperSize="9" orientation="portrait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I101"/>
  <sheetViews>
    <sheetView workbookViewId="0">
      <pane ySplit="2" topLeftCell="A98" activePane="bottomLeft" state="frozen"/>
      <selection activeCell="D12" sqref="D12:D18"/>
      <selection pane="bottomLeft" activeCell="G2" sqref="G2"/>
    </sheetView>
  </sheetViews>
  <sheetFormatPr defaultColWidth="11.42578125" defaultRowHeight="15"/>
  <cols>
    <col min="1" max="1" width="21" style="1" customWidth="1"/>
    <col min="2" max="3" width="13.5703125" style="1" customWidth="1"/>
    <col min="4" max="4" width="34.42578125" style="1" customWidth="1"/>
    <col min="5" max="5" width="24.85546875" style="1" customWidth="1"/>
    <col min="6" max="6" width="15.140625" style="1" customWidth="1"/>
    <col min="7" max="7" width="13.140625" style="1" customWidth="1"/>
    <col min="8" max="8" width="11.85546875" style="1" customWidth="1"/>
    <col min="9" max="227" width="11.42578125" style="1" customWidth="1"/>
    <col min="228" max="228" width="1.7109375" style="1" customWidth="1"/>
    <col min="229" max="229" width="34" style="1" customWidth="1"/>
    <col min="230" max="230" width="59.28515625" style="1" customWidth="1"/>
    <col min="231" max="231" width="29.7109375" style="1" customWidth="1"/>
    <col min="232" max="232" width="13.28515625" style="1" customWidth="1"/>
    <col min="233" max="16384" width="11.42578125" style="1"/>
  </cols>
  <sheetData>
    <row r="1" spans="1:9" ht="95.25" customHeight="1">
      <c r="A1" s="20"/>
      <c r="B1" s="265" t="s">
        <v>976</v>
      </c>
      <c r="C1" s="265"/>
      <c r="D1" s="265"/>
      <c r="E1" s="265"/>
      <c r="F1" s="339" t="s">
        <v>977</v>
      </c>
      <c r="G1" s="339"/>
      <c r="H1" s="80"/>
      <c r="I1" s="80"/>
    </row>
    <row r="2" spans="1:9" ht="51">
      <c r="A2" s="22" t="s">
        <v>57</v>
      </c>
      <c r="B2" s="22" t="s">
        <v>230</v>
      </c>
      <c r="C2" s="22" t="s">
        <v>59</v>
      </c>
      <c r="D2" s="22" t="s">
        <v>60</v>
      </c>
      <c r="E2" s="22" t="s">
        <v>61</v>
      </c>
      <c r="F2" s="22" t="s">
        <v>62</v>
      </c>
      <c r="G2" s="23" t="s">
        <v>63</v>
      </c>
      <c r="H2" s="23" t="s">
        <v>64</v>
      </c>
      <c r="I2" s="24" t="s">
        <v>65</v>
      </c>
    </row>
    <row r="3" spans="1:9" s="17" customFormat="1" ht="21.75" hidden="1" customHeight="1">
      <c r="A3" s="25" t="s">
        <v>66</v>
      </c>
      <c r="B3" s="26"/>
      <c r="C3" s="26"/>
      <c r="D3" s="26"/>
      <c r="E3" s="26"/>
      <c r="F3" s="26"/>
      <c r="G3" s="26"/>
      <c r="H3" s="26"/>
      <c r="I3" s="27"/>
    </row>
    <row r="4" spans="1:9" ht="93" hidden="1" customHeight="1">
      <c r="A4" s="28" t="s">
        <v>67</v>
      </c>
      <c r="B4" s="29" t="s">
        <v>68</v>
      </c>
      <c r="C4" s="29"/>
      <c r="D4" s="327" t="s">
        <v>70</v>
      </c>
      <c r="E4" s="328"/>
      <c r="F4" s="30">
        <v>1500</v>
      </c>
      <c r="G4" s="245">
        <v>20</v>
      </c>
      <c r="H4" s="245">
        <v>10</v>
      </c>
      <c r="I4" s="221">
        <f>0.42*0.34*0.27</f>
        <v>3.8556000000000007E-2</v>
      </c>
    </row>
    <row r="5" spans="1:9" ht="36" hidden="1" customHeight="1">
      <c r="A5" s="28" t="s">
        <v>67</v>
      </c>
      <c r="B5" s="29" t="s">
        <v>68</v>
      </c>
      <c r="C5" s="29"/>
      <c r="D5" s="327"/>
      <c r="E5" s="328"/>
      <c r="F5" s="30">
        <v>1500</v>
      </c>
      <c r="G5" s="246"/>
      <c r="H5" s="246"/>
      <c r="I5" s="222"/>
    </row>
    <row r="6" spans="1:9" ht="86.25" hidden="1" customHeight="1">
      <c r="A6" s="28" t="s">
        <v>71</v>
      </c>
      <c r="B6" s="29" t="s">
        <v>72</v>
      </c>
      <c r="C6" s="29"/>
      <c r="D6" s="327"/>
      <c r="E6" s="328"/>
      <c r="F6" s="30">
        <v>1500</v>
      </c>
      <c r="G6" s="249"/>
      <c r="H6" s="249"/>
      <c r="I6" s="223"/>
    </row>
    <row r="7" spans="1:9" s="17" customFormat="1" ht="21.75" hidden="1" customHeight="1">
      <c r="A7" s="25" t="s">
        <v>73</v>
      </c>
      <c r="B7" s="26"/>
      <c r="C7" s="26"/>
      <c r="D7" s="26"/>
      <c r="E7" s="26"/>
      <c r="F7" s="26"/>
      <c r="G7" s="26"/>
      <c r="H7" s="26"/>
      <c r="I7" s="27"/>
    </row>
    <row r="8" spans="1:9" ht="87" hidden="1" customHeight="1">
      <c r="A8" s="28" t="s">
        <v>74</v>
      </c>
      <c r="B8" s="29" t="s">
        <v>68</v>
      </c>
      <c r="C8" s="29"/>
      <c r="D8" s="340" t="s">
        <v>978</v>
      </c>
      <c r="E8" s="328"/>
      <c r="F8" s="30">
        <v>2180</v>
      </c>
      <c r="G8" s="213">
        <v>10</v>
      </c>
      <c r="H8" s="213">
        <v>6.2</v>
      </c>
      <c r="I8" s="309">
        <v>3.2000000000000001E-2</v>
      </c>
    </row>
    <row r="9" spans="1:9" ht="43.5" hidden="1" customHeight="1">
      <c r="A9" s="28" t="s">
        <v>74</v>
      </c>
      <c r="B9" s="29" t="s">
        <v>68</v>
      </c>
      <c r="C9" s="29"/>
      <c r="D9" s="340"/>
      <c r="E9" s="328"/>
      <c r="F9" s="30">
        <v>2180</v>
      </c>
      <c r="G9" s="213"/>
      <c r="H9" s="213"/>
      <c r="I9" s="309"/>
    </row>
    <row r="10" spans="1:9" ht="82.5" hidden="1" customHeight="1">
      <c r="A10" s="28" t="s">
        <v>77</v>
      </c>
      <c r="B10" s="29" t="s">
        <v>72</v>
      </c>
      <c r="C10" s="29"/>
      <c r="D10" s="340"/>
      <c r="E10" s="328"/>
      <c r="F10" s="30">
        <v>2180</v>
      </c>
      <c r="G10" s="213"/>
      <c r="H10" s="213"/>
      <c r="I10" s="309"/>
    </row>
    <row r="11" spans="1:9" ht="30" customHeight="1">
      <c r="A11" s="26" t="s">
        <v>78</v>
      </c>
      <c r="B11" s="36"/>
      <c r="C11" s="36"/>
      <c r="D11" s="37"/>
      <c r="E11" s="38"/>
      <c r="F11" s="39"/>
      <c r="G11" s="39"/>
      <c r="H11" s="39"/>
      <c r="I11" s="40"/>
    </row>
    <row r="12" spans="1:9" ht="42" customHeight="1">
      <c r="A12" s="41" t="s">
        <v>79</v>
      </c>
      <c r="B12" s="42" t="s">
        <v>72</v>
      </c>
      <c r="C12" s="42" t="s">
        <v>80</v>
      </c>
      <c r="D12" s="252" t="s">
        <v>81</v>
      </c>
      <c r="E12" s="254" t="s">
        <v>0</v>
      </c>
      <c r="F12" s="32">
        <v>8750</v>
      </c>
      <c r="G12" s="32">
        <v>1</v>
      </c>
      <c r="H12" s="43">
        <v>2.5</v>
      </c>
      <c r="I12" s="33">
        <f t="shared" ref="I12:I25" si="0">0.9*0.3*0.05</f>
        <v>1.3500000000000002E-2</v>
      </c>
    </row>
    <row r="13" spans="1:9" ht="42" customHeight="1">
      <c r="A13" s="41" t="s">
        <v>82</v>
      </c>
      <c r="B13" s="29" t="s">
        <v>83</v>
      </c>
      <c r="C13" s="29" t="s">
        <v>80</v>
      </c>
      <c r="D13" s="259"/>
      <c r="E13" s="258"/>
      <c r="F13" s="32">
        <v>8750</v>
      </c>
      <c r="G13" s="30">
        <v>1</v>
      </c>
      <c r="H13" s="43">
        <v>2.5</v>
      </c>
      <c r="I13" s="33">
        <f t="shared" si="0"/>
        <v>1.3500000000000002E-2</v>
      </c>
    </row>
    <row r="14" spans="1:9" ht="42" customHeight="1">
      <c r="A14" s="41" t="s">
        <v>84</v>
      </c>
      <c r="B14" s="35" t="s">
        <v>85</v>
      </c>
      <c r="C14" s="29" t="s">
        <v>80</v>
      </c>
      <c r="D14" s="259"/>
      <c r="E14" s="258"/>
      <c r="F14" s="32">
        <v>8750</v>
      </c>
      <c r="G14" s="31">
        <v>1</v>
      </c>
      <c r="H14" s="43">
        <v>2.5</v>
      </c>
      <c r="I14" s="33">
        <f t="shared" si="0"/>
        <v>1.3500000000000002E-2</v>
      </c>
    </row>
    <row r="15" spans="1:9" ht="42" customHeight="1">
      <c r="A15" s="41" t="s">
        <v>86</v>
      </c>
      <c r="B15" s="35" t="s">
        <v>87</v>
      </c>
      <c r="C15" s="29" t="s">
        <v>80</v>
      </c>
      <c r="D15" s="259"/>
      <c r="E15" s="258"/>
      <c r="F15" s="32">
        <v>8750</v>
      </c>
      <c r="G15" s="31">
        <v>1</v>
      </c>
      <c r="H15" s="43">
        <v>2.5</v>
      </c>
      <c r="I15" s="33">
        <f t="shared" si="0"/>
        <v>1.3500000000000002E-2</v>
      </c>
    </row>
    <row r="16" spans="1:9" ht="42" customHeight="1">
      <c r="A16" s="41" t="s">
        <v>88</v>
      </c>
      <c r="B16" s="35" t="s">
        <v>68</v>
      </c>
      <c r="C16" s="29" t="s">
        <v>80</v>
      </c>
      <c r="D16" s="259"/>
      <c r="E16" s="258"/>
      <c r="F16" s="32">
        <v>8750</v>
      </c>
      <c r="G16" s="31">
        <v>1</v>
      </c>
      <c r="H16" s="43">
        <v>2.5</v>
      </c>
      <c r="I16" s="33">
        <f t="shared" si="0"/>
        <v>1.3500000000000002E-2</v>
      </c>
    </row>
    <row r="17" spans="1:9" ht="42" customHeight="1">
      <c r="A17" s="41" t="s">
        <v>89</v>
      </c>
      <c r="B17" s="35" t="s">
        <v>72</v>
      </c>
      <c r="C17" s="29" t="s">
        <v>80</v>
      </c>
      <c r="D17" s="259"/>
      <c r="E17" s="258"/>
      <c r="F17" s="32">
        <v>8750</v>
      </c>
      <c r="G17" s="31">
        <v>1</v>
      </c>
      <c r="H17" s="43">
        <v>2.5</v>
      </c>
      <c r="I17" s="33">
        <f t="shared" si="0"/>
        <v>1.3500000000000002E-2</v>
      </c>
    </row>
    <row r="18" spans="1:9" ht="42" customHeight="1">
      <c r="A18" s="28" t="s">
        <v>90</v>
      </c>
      <c r="B18" s="29" t="s">
        <v>91</v>
      </c>
      <c r="C18" s="29" t="s">
        <v>80</v>
      </c>
      <c r="D18" s="253"/>
      <c r="E18" s="255"/>
      <c r="F18" s="32">
        <v>8750</v>
      </c>
      <c r="G18" s="30">
        <v>1</v>
      </c>
      <c r="H18" s="44">
        <v>2.5</v>
      </c>
      <c r="I18" s="33">
        <f t="shared" si="0"/>
        <v>1.3500000000000002E-2</v>
      </c>
    </row>
    <row r="19" spans="1:9" ht="42" customHeight="1">
      <c r="A19" s="41" t="s">
        <v>92</v>
      </c>
      <c r="B19" s="42" t="s">
        <v>72</v>
      </c>
      <c r="C19" s="42" t="s">
        <v>75</v>
      </c>
      <c r="D19" s="252" t="s">
        <v>93</v>
      </c>
      <c r="E19" s="254" t="s">
        <v>0</v>
      </c>
      <c r="F19" s="32">
        <v>8750</v>
      </c>
      <c r="G19" s="32">
        <v>1</v>
      </c>
      <c r="H19" s="43">
        <v>2.5</v>
      </c>
      <c r="I19" s="33">
        <f t="shared" si="0"/>
        <v>1.3500000000000002E-2</v>
      </c>
    </row>
    <row r="20" spans="1:9" ht="42" customHeight="1">
      <c r="A20" s="41" t="s">
        <v>94</v>
      </c>
      <c r="B20" s="29" t="s">
        <v>83</v>
      </c>
      <c r="C20" s="42" t="s">
        <v>75</v>
      </c>
      <c r="D20" s="259"/>
      <c r="E20" s="258"/>
      <c r="F20" s="32">
        <v>8750</v>
      </c>
      <c r="G20" s="30">
        <v>1</v>
      </c>
      <c r="H20" s="43">
        <v>2.5</v>
      </c>
      <c r="I20" s="33">
        <f t="shared" si="0"/>
        <v>1.3500000000000002E-2</v>
      </c>
    </row>
    <row r="21" spans="1:9" ht="42" customHeight="1">
      <c r="A21" s="41" t="s">
        <v>95</v>
      </c>
      <c r="B21" s="35" t="s">
        <v>85</v>
      </c>
      <c r="C21" s="42" t="s">
        <v>75</v>
      </c>
      <c r="D21" s="259"/>
      <c r="E21" s="258"/>
      <c r="F21" s="32">
        <v>8750</v>
      </c>
      <c r="G21" s="31">
        <v>1</v>
      </c>
      <c r="H21" s="43">
        <v>2.5</v>
      </c>
      <c r="I21" s="33">
        <f t="shared" si="0"/>
        <v>1.3500000000000002E-2</v>
      </c>
    </row>
    <row r="22" spans="1:9" ht="42" customHeight="1">
      <c r="A22" s="41" t="s">
        <v>96</v>
      </c>
      <c r="B22" s="35" t="s">
        <v>87</v>
      </c>
      <c r="C22" s="42" t="s">
        <v>75</v>
      </c>
      <c r="D22" s="259"/>
      <c r="E22" s="258"/>
      <c r="F22" s="32">
        <v>8750</v>
      </c>
      <c r="G22" s="31">
        <v>1</v>
      </c>
      <c r="H22" s="43">
        <v>2.5</v>
      </c>
      <c r="I22" s="33">
        <f t="shared" si="0"/>
        <v>1.3500000000000002E-2</v>
      </c>
    </row>
    <row r="23" spans="1:9" ht="42" customHeight="1">
      <c r="A23" s="41" t="s">
        <v>97</v>
      </c>
      <c r="B23" s="35" t="s">
        <v>68</v>
      </c>
      <c r="C23" s="42" t="s">
        <v>75</v>
      </c>
      <c r="D23" s="259"/>
      <c r="E23" s="258"/>
      <c r="F23" s="32">
        <v>8750</v>
      </c>
      <c r="G23" s="31">
        <v>1</v>
      </c>
      <c r="H23" s="43">
        <v>2.5</v>
      </c>
      <c r="I23" s="33">
        <f t="shared" si="0"/>
        <v>1.3500000000000002E-2</v>
      </c>
    </row>
    <row r="24" spans="1:9" ht="42" customHeight="1">
      <c r="A24" s="41" t="s">
        <v>98</v>
      </c>
      <c r="B24" s="35" t="s">
        <v>72</v>
      </c>
      <c r="C24" s="42" t="s">
        <v>75</v>
      </c>
      <c r="D24" s="259"/>
      <c r="E24" s="258"/>
      <c r="F24" s="32">
        <v>8750</v>
      </c>
      <c r="G24" s="31">
        <v>1</v>
      </c>
      <c r="H24" s="43">
        <v>2.5</v>
      </c>
      <c r="I24" s="33">
        <f t="shared" si="0"/>
        <v>1.3500000000000002E-2</v>
      </c>
    </row>
    <row r="25" spans="1:9" ht="42" customHeight="1">
      <c r="A25" s="41" t="s">
        <v>99</v>
      </c>
      <c r="B25" s="29" t="s">
        <v>91</v>
      </c>
      <c r="C25" s="42" t="s">
        <v>75</v>
      </c>
      <c r="D25" s="253"/>
      <c r="E25" s="255"/>
      <c r="F25" s="32">
        <v>8750</v>
      </c>
      <c r="G25" s="30">
        <v>1</v>
      </c>
      <c r="H25" s="44">
        <v>2.5</v>
      </c>
      <c r="I25" s="33">
        <f t="shared" si="0"/>
        <v>1.3500000000000002E-2</v>
      </c>
    </row>
    <row r="26" spans="1:9" ht="42" customHeight="1">
      <c r="A26" s="41" t="s">
        <v>100</v>
      </c>
      <c r="B26" s="42" t="s">
        <v>72</v>
      </c>
      <c r="C26" s="42" t="s">
        <v>80</v>
      </c>
      <c r="D26" s="252" t="s">
        <v>101</v>
      </c>
      <c r="E26" s="254" t="s">
        <v>0</v>
      </c>
      <c r="F26" s="32">
        <v>18740</v>
      </c>
      <c r="G26" s="32">
        <v>1</v>
      </c>
      <c r="H26" s="43">
        <v>5.6</v>
      </c>
      <c r="I26" s="33">
        <f t="shared" ref="I26:I39" si="1">1.5*0.5*0.05</f>
        <v>3.7500000000000006E-2</v>
      </c>
    </row>
    <row r="27" spans="1:9" ht="42" customHeight="1">
      <c r="A27" s="41" t="s">
        <v>102</v>
      </c>
      <c r="B27" s="29" t="s">
        <v>83</v>
      </c>
      <c r="C27" s="29" t="s">
        <v>80</v>
      </c>
      <c r="D27" s="259"/>
      <c r="E27" s="258"/>
      <c r="F27" s="32">
        <v>18740</v>
      </c>
      <c r="G27" s="30">
        <v>1</v>
      </c>
      <c r="H27" s="43">
        <v>5.6</v>
      </c>
      <c r="I27" s="33">
        <f t="shared" si="1"/>
        <v>3.7500000000000006E-2</v>
      </c>
    </row>
    <row r="28" spans="1:9" ht="42" customHeight="1">
      <c r="A28" s="41" t="s">
        <v>103</v>
      </c>
      <c r="B28" s="35" t="s">
        <v>85</v>
      </c>
      <c r="C28" s="29" t="s">
        <v>80</v>
      </c>
      <c r="D28" s="259"/>
      <c r="E28" s="258"/>
      <c r="F28" s="32">
        <v>18740</v>
      </c>
      <c r="G28" s="31">
        <v>1</v>
      </c>
      <c r="H28" s="43">
        <v>5.6</v>
      </c>
      <c r="I28" s="33">
        <f t="shared" si="1"/>
        <v>3.7500000000000006E-2</v>
      </c>
    </row>
    <row r="29" spans="1:9" ht="42" customHeight="1">
      <c r="A29" s="41" t="s">
        <v>104</v>
      </c>
      <c r="B29" s="35" t="s">
        <v>87</v>
      </c>
      <c r="C29" s="29" t="s">
        <v>80</v>
      </c>
      <c r="D29" s="259"/>
      <c r="E29" s="258"/>
      <c r="F29" s="32">
        <v>18740</v>
      </c>
      <c r="G29" s="31">
        <v>1</v>
      </c>
      <c r="H29" s="43">
        <v>5.6</v>
      </c>
      <c r="I29" s="33">
        <f t="shared" si="1"/>
        <v>3.7500000000000006E-2</v>
      </c>
    </row>
    <row r="30" spans="1:9" ht="42" customHeight="1">
      <c r="A30" s="41" t="s">
        <v>105</v>
      </c>
      <c r="B30" s="35" t="s">
        <v>68</v>
      </c>
      <c r="C30" s="29" t="s">
        <v>80</v>
      </c>
      <c r="D30" s="259"/>
      <c r="E30" s="258"/>
      <c r="F30" s="32">
        <v>18740</v>
      </c>
      <c r="G30" s="31">
        <v>1</v>
      </c>
      <c r="H30" s="43">
        <v>5.6</v>
      </c>
      <c r="I30" s="33">
        <f t="shared" si="1"/>
        <v>3.7500000000000006E-2</v>
      </c>
    </row>
    <row r="31" spans="1:9" ht="42" customHeight="1">
      <c r="A31" s="41" t="s">
        <v>106</v>
      </c>
      <c r="B31" s="35" t="s">
        <v>72</v>
      </c>
      <c r="C31" s="29" t="s">
        <v>80</v>
      </c>
      <c r="D31" s="259"/>
      <c r="E31" s="258"/>
      <c r="F31" s="32">
        <v>18740</v>
      </c>
      <c r="G31" s="31">
        <v>1</v>
      </c>
      <c r="H31" s="43">
        <v>5.6</v>
      </c>
      <c r="I31" s="33">
        <f t="shared" si="1"/>
        <v>3.7500000000000006E-2</v>
      </c>
    </row>
    <row r="32" spans="1:9" ht="42" customHeight="1">
      <c r="A32" s="28" t="s">
        <v>107</v>
      </c>
      <c r="B32" s="29" t="s">
        <v>91</v>
      </c>
      <c r="C32" s="29" t="s">
        <v>80</v>
      </c>
      <c r="D32" s="253"/>
      <c r="E32" s="255"/>
      <c r="F32" s="32">
        <v>18740</v>
      </c>
      <c r="G32" s="30">
        <v>1</v>
      </c>
      <c r="H32" s="43">
        <v>5.6</v>
      </c>
      <c r="I32" s="33">
        <f t="shared" si="1"/>
        <v>3.7500000000000006E-2</v>
      </c>
    </row>
    <row r="33" spans="1:9" ht="42" customHeight="1">
      <c r="A33" s="28" t="s">
        <v>108</v>
      </c>
      <c r="B33" s="29" t="s">
        <v>72</v>
      </c>
      <c r="C33" s="29" t="s">
        <v>75</v>
      </c>
      <c r="D33" s="252" t="s">
        <v>109</v>
      </c>
      <c r="E33" s="254" t="s">
        <v>0</v>
      </c>
      <c r="F33" s="32">
        <v>18740</v>
      </c>
      <c r="G33" s="30">
        <v>1</v>
      </c>
      <c r="H33" s="44">
        <v>5.6</v>
      </c>
      <c r="I33" s="45">
        <f t="shared" si="1"/>
        <v>3.7500000000000006E-2</v>
      </c>
    </row>
    <row r="34" spans="1:9" ht="42" customHeight="1">
      <c r="A34" s="41" t="s">
        <v>110</v>
      </c>
      <c r="B34" s="29" t="s">
        <v>83</v>
      </c>
      <c r="C34" s="42" t="s">
        <v>75</v>
      </c>
      <c r="D34" s="259"/>
      <c r="E34" s="258"/>
      <c r="F34" s="32">
        <v>18740</v>
      </c>
      <c r="G34" s="30">
        <v>1</v>
      </c>
      <c r="H34" s="43">
        <v>5.6</v>
      </c>
      <c r="I34" s="33">
        <f t="shared" si="1"/>
        <v>3.7500000000000006E-2</v>
      </c>
    </row>
    <row r="35" spans="1:9" ht="42" customHeight="1">
      <c r="A35" s="41" t="s">
        <v>111</v>
      </c>
      <c r="B35" s="35" t="s">
        <v>85</v>
      </c>
      <c r="C35" s="42" t="s">
        <v>75</v>
      </c>
      <c r="D35" s="259"/>
      <c r="E35" s="258"/>
      <c r="F35" s="32">
        <v>18740</v>
      </c>
      <c r="G35" s="31">
        <v>1</v>
      </c>
      <c r="H35" s="43">
        <v>5.6</v>
      </c>
      <c r="I35" s="33">
        <f t="shared" si="1"/>
        <v>3.7500000000000006E-2</v>
      </c>
    </row>
    <row r="36" spans="1:9" ht="42" customHeight="1">
      <c r="A36" s="41" t="s">
        <v>112</v>
      </c>
      <c r="B36" s="35" t="s">
        <v>87</v>
      </c>
      <c r="C36" s="42" t="s">
        <v>75</v>
      </c>
      <c r="D36" s="259"/>
      <c r="E36" s="258"/>
      <c r="F36" s="32">
        <v>18740</v>
      </c>
      <c r="G36" s="31">
        <v>1</v>
      </c>
      <c r="H36" s="43">
        <v>5.6</v>
      </c>
      <c r="I36" s="33">
        <f t="shared" si="1"/>
        <v>3.7500000000000006E-2</v>
      </c>
    </row>
    <row r="37" spans="1:9" ht="42" customHeight="1">
      <c r="A37" s="41" t="s">
        <v>113</v>
      </c>
      <c r="B37" s="35" t="s">
        <v>68</v>
      </c>
      <c r="C37" s="42" t="s">
        <v>75</v>
      </c>
      <c r="D37" s="259"/>
      <c r="E37" s="258"/>
      <c r="F37" s="32">
        <v>18740</v>
      </c>
      <c r="G37" s="31">
        <v>1</v>
      </c>
      <c r="H37" s="43">
        <v>5.6</v>
      </c>
      <c r="I37" s="33">
        <f t="shared" si="1"/>
        <v>3.7500000000000006E-2</v>
      </c>
    </row>
    <row r="38" spans="1:9" ht="42" customHeight="1">
      <c r="A38" s="41" t="s">
        <v>114</v>
      </c>
      <c r="B38" s="35" t="s">
        <v>72</v>
      </c>
      <c r="C38" s="42" t="s">
        <v>75</v>
      </c>
      <c r="D38" s="259"/>
      <c r="E38" s="258"/>
      <c r="F38" s="32">
        <v>18740</v>
      </c>
      <c r="G38" s="31">
        <v>1</v>
      </c>
      <c r="H38" s="43">
        <v>5.6</v>
      </c>
      <c r="I38" s="33">
        <f t="shared" si="1"/>
        <v>3.7500000000000006E-2</v>
      </c>
    </row>
    <row r="39" spans="1:9" ht="42" customHeight="1">
      <c r="A39" s="41" t="s">
        <v>115</v>
      </c>
      <c r="B39" s="29" t="s">
        <v>91</v>
      </c>
      <c r="C39" s="42" t="s">
        <v>75</v>
      </c>
      <c r="D39" s="253"/>
      <c r="E39" s="255"/>
      <c r="F39" s="32">
        <v>18740</v>
      </c>
      <c r="G39" s="30">
        <v>1</v>
      </c>
      <c r="H39" s="43">
        <v>5.6</v>
      </c>
      <c r="I39" s="33">
        <f t="shared" si="1"/>
        <v>3.7500000000000006E-2</v>
      </c>
    </row>
    <row r="40" spans="1:9" ht="42" customHeight="1">
      <c r="A40" s="41" t="s">
        <v>116</v>
      </c>
      <c r="B40" s="42" t="s">
        <v>72</v>
      </c>
      <c r="C40" s="42" t="s">
        <v>80</v>
      </c>
      <c r="D40" s="259" t="s">
        <v>117</v>
      </c>
      <c r="E40" s="258" t="s">
        <v>0</v>
      </c>
      <c r="F40" s="32">
        <v>36050</v>
      </c>
      <c r="G40" s="32">
        <v>1</v>
      </c>
      <c r="H40" s="43">
        <v>9.5</v>
      </c>
      <c r="I40" s="33">
        <f t="shared" ref="I40:I53" si="2">2.1*0.7*0.05</f>
        <v>7.3499999999999996E-2</v>
      </c>
    </row>
    <row r="41" spans="1:9" ht="42" customHeight="1">
      <c r="A41" s="41" t="s">
        <v>118</v>
      </c>
      <c r="B41" s="29" t="s">
        <v>83</v>
      </c>
      <c r="C41" s="29" t="s">
        <v>80</v>
      </c>
      <c r="D41" s="259"/>
      <c r="E41" s="258"/>
      <c r="F41" s="32">
        <v>36050</v>
      </c>
      <c r="G41" s="30">
        <v>1</v>
      </c>
      <c r="H41" s="43">
        <v>9.5</v>
      </c>
      <c r="I41" s="33">
        <f t="shared" si="2"/>
        <v>7.3499999999999996E-2</v>
      </c>
    </row>
    <row r="42" spans="1:9" ht="42" customHeight="1">
      <c r="A42" s="41" t="s">
        <v>119</v>
      </c>
      <c r="B42" s="35" t="s">
        <v>85</v>
      </c>
      <c r="C42" s="29" t="s">
        <v>80</v>
      </c>
      <c r="D42" s="259"/>
      <c r="E42" s="258"/>
      <c r="F42" s="32">
        <v>36050</v>
      </c>
      <c r="G42" s="31">
        <v>1</v>
      </c>
      <c r="H42" s="43">
        <v>9.5</v>
      </c>
      <c r="I42" s="33">
        <f t="shared" si="2"/>
        <v>7.3499999999999996E-2</v>
      </c>
    </row>
    <row r="43" spans="1:9" ht="42" customHeight="1">
      <c r="A43" s="41" t="s">
        <v>120</v>
      </c>
      <c r="B43" s="35" t="s">
        <v>87</v>
      </c>
      <c r="C43" s="29" t="s">
        <v>80</v>
      </c>
      <c r="D43" s="259"/>
      <c r="E43" s="258"/>
      <c r="F43" s="32">
        <v>36050</v>
      </c>
      <c r="G43" s="31">
        <v>1</v>
      </c>
      <c r="H43" s="43">
        <v>9.5</v>
      </c>
      <c r="I43" s="33">
        <f t="shared" si="2"/>
        <v>7.3499999999999996E-2</v>
      </c>
    </row>
    <row r="44" spans="1:9" ht="42" customHeight="1">
      <c r="A44" s="41" t="s">
        <v>121</v>
      </c>
      <c r="B44" s="35" t="s">
        <v>68</v>
      </c>
      <c r="C44" s="29" t="s">
        <v>80</v>
      </c>
      <c r="D44" s="259"/>
      <c r="E44" s="258"/>
      <c r="F44" s="32">
        <v>36050</v>
      </c>
      <c r="G44" s="31">
        <v>1</v>
      </c>
      <c r="H44" s="43">
        <v>9.5</v>
      </c>
      <c r="I44" s="33">
        <f t="shared" si="2"/>
        <v>7.3499999999999996E-2</v>
      </c>
    </row>
    <row r="45" spans="1:9" ht="42" customHeight="1">
      <c r="A45" s="41" t="s">
        <v>122</v>
      </c>
      <c r="B45" s="35" t="s">
        <v>72</v>
      </c>
      <c r="C45" s="29" t="s">
        <v>80</v>
      </c>
      <c r="D45" s="259"/>
      <c r="E45" s="258"/>
      <c r="F45" s="32">
        <v>36050</v>
      </c>
      <c r="G45" s="31">
        <v>1</v>
      </c>
      <c r="H45" s="43">
        <v>9.5</v>
      </c>
      <c r="I45" s="33">
        <f t="shared" si="2"/>
        <v>7.3499999999999996E-2</v>
      </c>
    </row>
    <row r="46" spans="1:9" ht="42" customHeight="1">
      <c r="A46" s="28" t="s">
        <v>123</v>
      </c>
      <c r="B46" s="29" t="s">
        <v>91</v>
      </c>
      <c r="C46" s="29" t="s">
        <v>80</v>
      </c>
      <c r="D46" s="253"/>
      <c r="E46" s="255"/>
      <c r="F46" s="32">
        <v>36050</v>
      </c>
      <c r="G46" s="30">
        <v>1</v>
      </c>
      <c r="H46" s="43">
        <v>9.5</v>
      </c>
      <c r="I46" s="33">
        <f t="shared" si="2"/>
        <v>7.3499999999999996E-2</v>
      </c>
    </row>
    <row r="47" spans="1:9" ht="42" customHeight="1">
      <c r="A47" s="41" t="s">
        <v>124</v>
      </c>
      <c r="B47" s="42" t="s">
        <v>72</v>
      </c>
      <c r="C47" s="42" t="s">
        <v>75</v>
      </c>
      <c r="D47" s="252" t="s">
        <v>125</v>
      </c>
      <c r="E47" s="254" t="s">
        <v>0</v>
      </c>
      <c r="F47" s="32">
        <v>36050</v>
      </c>
      <c r="G47" s="32">
        <v>1</v>
      </c>
      <c r="H47" s="43">
        <v>9.5</v>
      </c>
      <c r="I47" s="33">
        <f t="shared" si="2"/>
        <v>7.3499999999999996E-2</v>
      </c>
    </row>
    <row r="48" spans="1:9" ht="42" customHeight="1">
      <c r="A48" s="41" t="s">
        <v>126</v>
      </c>
      <c r="B48" s="29" t="s">
        <v>83</v>
      </c>
      <c r="C48" s="42" t="s">
        <v>75</v>
      </c>
      <c r="D48" s="259"/>
      <c r="E48" s="258"/>
      <c r="F48" s="32">
        <v>36050</v>
      </c>
      <c r="G48" s="30">
        <v>1</v>
      </c>
      <c r="H48" s="43">
        <v>9.5</v>
      </c>
      <c r="I48" s="33">
        <f t="shared" si="2"/>
        <v>7.3499999999999996E-2</v>
      </c>
    </row>
    <row r="49" spans="1:9" ht="42" customHeight="1">
      <c r="A49" s="41" t="s">
        <v>127</v>
      </c>
      <c r="B49" s="35" t="s">
        <v>85</v>
      </c>
      <c r="C49" s="42" t="s">
        <v>75</v>
      </c>
      <c r="D49" s="259"/>
      <c r="E49" s="258"/>
      <c r="F49" s="32">
        <v>36050</v>
      </c>
      <c r="G49" s="31">
        <v>1</v>
      </c>
      <c r="H49" s="43">
        <v>9.5</v>
      </c>
      <c r="I49" s="33">
        <f t="shared" si="2"/>
        <v>7.3499999999999996E-2</v>
      </c>
    </row>
    <row r="50" spans="1:9" ht="42" customHeight="1">
      <c r="A50" s="41" t="s">
        <v>128</v>
      </c>
      <c r="B50" s="35" t="s">
        <v>87</v>
      </c>
      <c r="C50" s="42" t="s">
        <v>75</v>
      </c>
      <c r="D50" s="259"/>
      <c r="E50" s="258"/>
      <c r="F50" s="32">
        <v>36050</v>
      </c>
      <c r="G50" s="31">
        <v>1</v>
      </c>
      <c r="H50" s="43">
        <v>9.5</v>
      </c>
      <c r="I50" s="33">
        <f t="shared" si="2"/>
        <v>7.3499999999999996E-2</v>
      </c>
    </row>
    <row r="51" spans="1:9" ht="42" customHeight="1">
      <c r="A51" s="41" t="s">
        <v>129</v>
      </c>
      <c r="B51" s="35" t="s">
        <v>68</v>
      </c>
      <c r="C51" s="42" t="s">
        <v>75</v>
      </c>
      <c r="D51" s="259"/>
      <c r="E51" s="258"/>
      <c r="F51" s="32">
        <v>36050</v>
      </c>
      <c r="G51" s="31">
        <v>1</v>
      </c>
      <c r="H51" s="43">
        <v>9.5</v>
      </c>
      <c r="I51" s="33">
        <f t="shared" si="2"/>
        <v>7.3499999999999996E-2</v>
      </c>
    </row>
    <row r="52" spans="1:9" ht="42" customHeight="1">
      <c r="A52" s="41" t="s">
        <v>130</v>
      </c>
      <c r="B52" s="35" t="s">
        <v>72</v>
      </c>
      <c r="C52" s="42" t="s">
        <v>75</v>
      </c>
      <c r="D52" s="259"/>
      <c r="E52" s="258"/>
      <c r="F52" s="32">
        <v>36050</v>
      </c>
      <c r="G52" s="31">
        <v>1</v>
      </c>
      <c r="H52" s="43">
        <v>9.5</v>
      </c>
      <c r="I52" s="33">
        <f t="shared" si="2"/>
        <v>7.3499999999999996E-2</v>
      </c>
    </row>
    <row r="53" spans="1:9" ht="42" customHeight="1">
      <c r="A53" s="41" t="s">
        <v>131</v>
      </c>
      <c r="B53" s="35" t="s">
        <v>91</v>
      </c>
      <c r="C53" s="42" t="s">
        <v>75</v>
      </c>
      <c r="D53" s="253"/>
      <c r="E53" s="255"/>
      <c r="F53" s="32">
        <v>36050</v>
      </c>
      <c r="G53" s="31">
        <v>1</v>
      </c>
      <c r="H53" s="43">
        <v>9.5</v>
      </c>
      <c r="I53" s="33">
        <f t="shared" si="2"/>
        <v>7.3499999999999996E-2</v>
      </c>
    </row>
    <row r="54" spans="1:9" ht="26.25" customHeight="1">
      <c r="A54" s="260" t="s">
        <v>132</v>
      </c>
      <c r="B54" s="260"/>
      <c r="C54" s="36"/>
      <c r="D54" s="37"/>
      <c r="E54" s="38"/>
      <c r="F54" s="39"/>
      <c r="G54" s="39"/>
      <c r="H54" s="39"/>
      <c r="I54" s="40"/>
    </row>
    <row r="55" spans="1:9" ht="96" customHeight="1">
      <c r="A55" s="41" t="s">
        <v>133</v>
      </c>
      <c r="B55" s="42" t="s">
        <v>134</v>
      </c>
      <c r="C55" s="42" t="s">
        <v>134</v>
      </c>
      <c r="D55" s="252" t="s">
        <v>135</v>
      </c>
      <c r="E55" s="254"/>
      <c r="F55" s="32">
        <v>7140</v>
      </c>
      <c r="G55" s="32"/>
      <c r="H55" s="32"/>
      <c r="I55" s="33"/>
    </row>
    <row r="56" spans="1:9" ht="96" customHeight="1">
      <c r="A56" s="41" t="s">
        <v>136</v>
      </c>
      <c r="B56" s="42" t="s">
        <v>134</v>
      </c>
      <c r="C56" s="42" t="s">
        <v>134</v>
      </c>
      <c r="D56" s="259"/>
      <c r="E56" s="258"/>
      <c r="F56" s="30">
        <v>10300</v>
      </c>
      <c r="G56" s="30"/>
      <c r="H56" s="30"/>
      <c r="I56" s="45"/>
    </row>
    <row r="57" spans="1:9" ht="96" customHeight="1">
      <c r="A57" s="41" t="s">
        <v>137</v>
      </c>
      <c r="B57" s="42" t="s">
        <v>134</v>
      </c>
      <c r="C57" s="42" t="s">
        <v>134</v>
      </c>
      <c r="D57" s="253"/>
      <c r="E57" s="255"/>
      <c r="F57" s="30">
        <v>16580</v>
      </c>
      <c r="G57" s="30"/>
      <c r="H57" s="30"/>
      <c r="I57" s="45"/>
    </row>
    <row r="58" spans="1:9" s="17" customFormat="1" ht="21.75" customHeight="1">
      <c r="A58" s="25" t="s">
        <v>979</v>
      </c>
      <c r="B58" s="26"/>
      <c r="C58" s="26"/>
      <c r="D58" s="26"/>
      <c r="E58" s="26"/>
      <c r="F58" s="26"/>
      <c r="G58" s="26"/>
      <c r="H58" s="26"/>
      <c r="I58" s="27"/>
    </row>
    <row r="59" spans="1:9" s="17" customFormat="1" ht="36.75" customHeight="1">
      <c r="A59" s="28" t="s">
        <v>980</v>
      </c>
      <c r="B59" s="29" t="s">
        <v>68</v>
      </c>
      <c r="C59" s="29"/>
      <c r="D59" s="217" t="s">
        <v>981</v>
      </c>
      <c r="E59" s="238"/>
      <c r="F59" s="30">
        <v>8530</v>
      </c>
      <c r="G59" s="245">
        <v>20</v>
      </c>
      <c r="H59" s="245">
        <v>15</v>
      </c>
      <c r="I59" s="247">
        <f>0.57*0.33*0.28</f>
        <v>5.2668E-2</v>
      </c>
    </row>
    <row r="60" spans="1:9" s="17" customFormat="1" ht="36.75" customHeight="1">
      <c r="A60" s="28" t="s">
        <v>982</v>
      </c>
      <c r="B60" s="29" t="s">
        <v>871</v>
      </c>
      <c r="C60" s="29"/>
      <c r="D60" s="219"/>
      <c r="E60" s="239"/>
      <c r="F60" s="30">
        <v>10060</v>
      </c>
      <c r="G60" s="249"/>
      <c r="H60" s="249"/>
      <c r="I60" s="250"/>
    </row>
    <row r="61" spans="1:9" s="17" customFormat="1" ht="64.5" customHeight="1">
      <c r="A61" s="28" t="s">
        <v>983</v>
      </c>
      <c r="B61" s="29" t="s">
        <v>68</v>
      </c>
      <c r="C61" s="29"/>
      <c r="D61" s="53" t="s">
        <v>984</v>
      </c>
      <c r="E61" s="240"/>
      <c r="F61" s="30">
        <v>9630</v>
      </c>
      <c r="G61" s="30">
        <v>20</v>
      </c>
      <c r="H61" s="30">
        <v>16</v>
      </c>
      <c r="I61" s="45">
        <f>0.87*0.33*0.28</f>
        <v>8.0388000000000015E-2</v>
      </c>
    </row>
    <row r="62" spans="1:9" s="17" customFormat="1" ht="34.5" hidden="1" customHeight="1">
      <c r="A62" s="28" t="s">
        <v>985</v>
      </c>
      <c r="B62" s="28" t="s">
        <v>68</v>
      </c>
      <c r="C62" s="28"/>
      <c r="D62" s="53"/>
      <c r="E62" s="29"/>
      <c r="F62" s="30">
        <v>1330</v>
      </c>
      <c r="G62" s="58"/>
      <c r="H62" s="58"/>
      <c r="I62" s="124"/>
    </row>
    <row r="63" spans="1:9" s="17" customFormat="1" ht="21.75" customHeight="1">
      <c r="A63" s="25" t="s">
        <v>986</v>
      </c>
      <c r="B63" s="26"/>
      <c r="C63" s="26"/>
      <c r="D63" s="26"/>
      <c r="E63" s="26"/>
      <c r="F63" s="26"/>
      <c r="G63" s="26"/>
      <c r="H63" s="26"/>
      <c r="I63" s="27"/>
    </row>
    <row r="64" spans="1:9" s="17" customFormat="1" ht="35.25" customHeight="1">
      <c r="A64" s="28" t="s">
        <v>987</v>
      </c>
      <c r="B64" s="29" t="s">
        <v>83</v>
      </c>
      <c r="C64" s="29"/>
      <c r="D64" s="217" t="s">
        <v>988</v>
      </c>
      <c r="E64" s="238"/>
      <c r="F64" s="30">
        <v>5490</v>
      </c>
      <c r="G64" s="245">
        <v>10</v>
      </c>
      <c r="H64" s="285">
        <v>7.5</v>
      </c>
      <c r="I64" s="221">
        <v>4.4999999999999998E-2</v>
      </c>
    </row>
    <row r="65" spans="1:9" s="17" customFormat="1" ht="35.25" customHeight="1">
      <c r="A65" s="28" t="s">
        <v>989</v>
      </c>
      <c r="B65" s="29" t="s">
        <v>68</v>
      </c>
      <c r="C65" s="29"/>
      <c r="D65" s="219"/>
      <c r="E65" s="240"/>
      <c r="F65" s="30">
        <v>5490</v>
      </c>
      <c r="G65" s="249"/>
      <c r="H65" s="287"/>
      <c r="I65" s="223"/>
    </row>
    <row r="66" spans="1:9" s="17" customFormat="1" ht="21.75" customHeight="1">
      <c r="A66" s="25" t="s">
        <v>138</v>
      </c>
      <c r="B66" s="26"/>
      <c r="C66" s="26"/>
      <c r="D66" s="26"/>
      <c r="E66" s="26"/>
      <c r="F66" s="26"/>
      <c r="G66" s="26"/>
      <c r="H66" s="26"/>
      <c r="I66" s="27"/>
    </row>
    <row r="67" spans="1:9" s="17" customFormat="1" ht="44.25" customHeight="1">
      <c r="A67" s="28" t="s">
        <v>990</v>
      </c>
      <c r="B67" s="29" t="s">
        <v>68</v>
      </c>
      <c r="C67" s="29"/>
      <c r="D67" s="251" t="s">
        <v>140</v>
      </c>
      <c r="E67" s="238"/>
      <c r="F67" s="30">
        <v>5500</v>
      </c>
      <c r="G67" s="30">
        <v>1</v>
      </c>
      <c r="H67" s="44">
        <v>1.3</v>
      </c>
      <c r="I67" s="48">
        <f t="shared" ref="I67:I69" si="3">0.4*0.4*0.05</f>
        <v>8.0000000000000019E-3</v>
      </c>
    </row>
    <row r="68" spans="1:9" s="17" customFormat="1" ht="44.25" customHeight="1">
      <c r="A68" s="28" t="s">
        <v>991</v>
      </c>
      <c r="B68" s="29" t="s">
        <v>72</v>
      </c>
      <c r="C68" s="29"/>
      <c r="D68" s="337"/>
      <c r="E68" s="239"/>
      <c r="F68" s="30">
        <v>5500</v>
      </c>
      <c r="G68" s="30">
        <v>1</v>
      </c>
      <c r="H68" s="44">
        <v>1.3</v>
      </c>
      <c r="I68" s="48">
        <f t="shared" si="3"/>
        <v>8.0000000000000019E-3</v>
      </c>
    </row>
    <row r="69" spans="1:9" s="17" customFormat="1" ht="44.25" customHeight="1">
      <c r="A69" s="28" t="s">
        <v>992</v>
      </c>
      <c r="B69" s="29" t="s">
        <v>85</v>
      </c>
      <c r="C69" s="29"/>
      <c r="D69" s="338"/>
      <c r="E69" s="240"/>
      <c r="F69" s="30">
        <v>5500</v>
      </c>
      <c r="G69" s="30">
        <v>1</v>
      </c>
      <c r="H69" s="44">
        <v>1.3</v>
      </c>
      <c r="I69" s="48">
        <f t="shared" si="3"/>
        <v>8.0000000000000019E-3</v>
      </c>
    </row>
    <row r="70" spans="1:9" s="17" customFormat="1" ht="45" customHeight="1">
      <c r="A70" s="28" t="s">
        <v>993</v>
      </c>
      <c r="B70" s="29" t="s">
        <v>68</v>
      </c>
      <c r="C70" s="29"/>
      <c r="D70" s="241" t="s">
        <v>144</v>
      </c>
      <c r="E70" s="238"/>
      <c r="F70" s="30">
        <v>9610</v>
      </c>
      <c r="G70" s="30">
        <v>1</v>
      </c>
      <c r="H70" s="44">
        <v>2.8</v>
      </c>
      <c r="I70" s="48">
        <f t="shared" ref="I70:I72" si="4">0.7*0.7*0.05</f>
        <v>2.4499999999999997E-2</v>
      </c>
    </row>
    <row r="71" spans="1:9" s="17" customFormat="1" ht="45" customHeight="1">
      <c r="A71" s="28" t="s">
        <v>994</v>
      </c>
      <c r="B71" s="29" t="s">
        <v>72</v>
      </c>
      <c r="C71" s="29"/>
      <c r="D71" s="242"/>
      <c r="E71" s="239"/>
      <c r="F71" s="30">
        <v>9610</v>
      </c>
      <c r="G71" s="30">
        <v>1</v>
      </c>
      <c r="H71" s="44">
        <v>2.8</v>
      </c>
      <c r="I71" s="48">
        <f t="shared" si="4"/>
        <v>2.4499999999999997E-2</v>
      </c>
    </row>
    <row r="72" spans="1:9" s="17" customFormat="1" ht="45" customHeight="1">
      <c r="A72" s="28" t="s">
        <v>995</v>
      </c>
      <c r="B72" s="29" t="s">
        <v>85</v>
      </c>
      <c r="C72" s="29"/>
      <c r="D72" s="243"/>
      <c r="E72" s="240"/>
      <c r="F72" s="30">
        <v>9610</v>
      </c>
      <c r="G72" s="30">
        <v>1</v>
      </c>
      <c r="H72" s="44">
        <v>2.8</v>
      </c>
      <c r="I72" s="48">
        <f t="shared" si="4"/>
        <v>2.4499999999999997E-2</v>
      </c>
    </row>
    <row r="73" spans="1:9" s="17" customFormat="1" ht="49.5" customHeight="1">
      <c r="A73" s="28" t="s">
        <v>996</v>
      </c>
      <c r="B73" s="29" t="s">
        <v>68</v>
      </c>
      <c r="C73" s="29"/>
      <c r="D73" s="217" t="s">
        <v>148</v>
      </c>
      <c r="E73" s="238"/>
      <c r="F73" s="30">
        <v>5500</v>
      </c>
      <c r="G73" s="30">
        <v>1</v>
      </c>
      <c r="H73" s="44">
        <v>1.3</v>
      </c>
      <c r="I73" s="48">
        <f t="shared" ref="I73:I75" si="5">0.4*0.4*0.05</f>
        <v>8.0000000000000019E-3</v>
      </c>
    </row>
    <row r="74" spans="1:9" s="17" customFormat="1" ht="49.5" customHeight="1">
      <c r="A74" s="28" t="s">
        <v>997</v>
      </c>
      <c r="B74" s="29" t="s">
        <v>72</v>
      </c>
      <c r="C74" s="29"/>
      <c r="D74" s="218"/>
      <c r="E74" s="239"/>
      <c r="F74" s="30">
        <v>5500</v>
      </c>
      <c r="G74" s="30">
        <v>1</v>
      </c>
      <c r="H74" s="44">
        <v>1.3</v>
      </c>
      <c r="I74" s="48">
        <f t="shared" si="5"/>
        <v>8.0000000000000019E-3</v>
      </c>
    </row>
    <row r="75" spans="1:9" s="17" customFormat="1" ht="49.5" customHeight="1">
      <c r="A75" s="28" t="s">
        <v>998</v>
      </c>
      <c r="B75" s="29" t="s">
        <v>85</v>
      </c>
      <c r="C75" s="29"/>
      <c r="D75" s="219"/>
      <c r="E75" s="240"/>
      <c r="F75" s="30">
        <v>5500</v>
      </c>
      <c r="G75" s="30">
        <v>1</v>
      </c>
      <c r="H75" s="44">
        <v>1.3</v>
      </c>
      <c r="I75" s="48">
        <f t="shared" si="5"/>
        <v>8.0000000000000019E-3</v>
      </c>
    </row>
    <row r="76" spans="1:9" s="17" customFormat="1" ht="42.75" customHeight="1">
      <c r="A76" s="28" t="s">
        <v>999</v>
      </c>
      <c r="B76" s="29" t="s">
        <v>68</v>
      </c>
      <c r="C76" s="29"/>
      <c r="D76" s="217" t="s">
        <v>152</v>
      </c>
      <c r="E76" s="238"/>
      <c r="F76" s="30">
        <v>9610</v>
      </c>
      <c r="G76" s="30">
        <v>1</v>
      </c>
      <c r="H76" s="44">
        <v>2.8</v>
      </c>
      <c r="I76" s="48">
        <f t="shared" ref="I76:I78" si="6">0.7*0.7*0.05</f>
        <v>2.4499999999999997E-2</v>
      </c>
    </row>
    <row r="77" spans="1:9" s="17" customFormat="1" ht="39.75" customHeight="1">
      <c r="A77" s="28" t="s">
        <v>1000</v>
      </c>
      <c r="B77" s="29" t="s">
        <v>72</v>
      </c>
      <c r="C77" s="29"/>
      <c r="D77" s="218"/>
      <c r="E77" s="239"/>
      <c r="F77" s="30">
        <v>9610</v>
      </c>
      <c r="G77" s="30">
        <v>1</v>
      </c>
      <c r="H77" s="44">
        <v>2.8</v>
      </c>
      <c r="I77" s="48">
        <f t="shared" si="6"/>
        <v>2.4499999999999997E-2</v>
      </c>
    </row>
    <row r="78" spans="1:9" s="17" customFormat="1" ht="33" customHeight="1">
      <c r="A78" s="28" t="s">
        <v>1001</v>
      </c>
      <c r="B78" s="29" t="s">
        <v>85</v>
      </c>
      <c r="C78" s="29"/>
      <c r="D78" s="219"/>
      <c r="E78" s="240"/>
      <c r="F78" s="30">
        <v>9610</v>
      </c>
      <c r="G78" s="30">
        <v>1</v>
      </c>
      <c r="H78" s="44">
        <v>2.8</v>
      </c>
      <c r="I78" s="48">
        <f t="shared" si="6"/>
        <v>2.4499999999999997E-2</v>
      </c>
    </row>
    <row r="79" spans="1:9" s="17" customFormat="1" ht="65.25" customHeight="1">
      <c r="A79" s="28" t="s">
        <v>155</v>
      </c>
      <c r="B79" s="29" t="s">
        <v>156</v>
      </c>
      <c r="C79" s="29"/>
      <c r="D79" s="217" t="s">
        <v>1002</v>
      </c>
      <c r="E79" s="42"/>
      <c r="F79" s="30">
        <v>11280</v>
      </c>
      <c r="G79" s="30">
        <v>1</v>
      </c>
      <c r="H79" s="30">
        <v>3</v>
      </c>
      <c r="I79" s="48">
        <f t="shared" ref="I79:I80" si="7">1*1*0.05</f>
        <v>0.05</v>
      </c>
    </row>
    <row r="80" spans="1:9" s="17" customFormat="1" ht="65.25" customHeight="1">
      <c r="A80" s="28" t="s">
        <v>158</v>
      </c>
      <c r="B80" s="29" t="s">
        <v>85</v>
      </c>
      <c r="C80" s="29"/>
      <c r="D80" s="219"/>
      <c r="E80" s="42"/>
      <c r="F80" s="30">
        <v>11280</v>
      </c>
      <c r="G80" s="30">
        <v>1</v>
      </c>
      <c r="H80" s="30">
        <v>3</v>
      </c>
      <c r="I80" s="48">
        <f t="shared" si="7"/>
        <v>0.05</v>
      </c>
    </row>
    <row r="81" spans="1:9" s="17" customFormat="1" ht="21.75" customHeight="1">
      <c r="A81" s="25" t="s">
        <v>1003</v>
      </c>
      <c r="B81" s="26"/>
      <c r="C81" s="26"/>
      <c r="D81" s="26"/>
      <c r="E81" s="26"/>
      <c r="F81" s="26"/>
      <c r="G81" s="26"/>
      <c r="H81" s="26"/>
      <c r="I81" s="27"/>
    </row>
    <row r="82" spans="1:9" ht="24" customHeight="1">
      <c r="A82" s="121" t="s">
        <v>1004</v>
      </c>
      <c r="B82" s="132" t="s">
        <v>68</v>
      </c>
      <c r="C82" s="132"/>
      <c r="D82" s="329" t="s">
        <v>1005</v>
      </c>
      <c r="E82" s="332"/>
      <c r="F82" s="132" t="s">
        <v>1006</v>
      </c>
      <c r="G82" s="132" t="s">
        <v>163</v>
      </c>
      <c r="H82" s="132" t="s">
        <v>163</v>
      </c>
      <c r="I82" s="132" t="s">
        <v>163</v>
      </c>
    </row>
    <row r="83" spans="1:9" ht="24" customHeight="1">
      <c r="A83" s="126" t="s">
        <v>1007</v>
      </c>
      <c r="B83" s="132" t="s">
        <v>72</v>
      </c>
      <c r="C83" s="132"/>
      <c r="D83" s="330"/>
      <c r="E83" s="333"/>
      <c r="F83" s="132" t="s">
        <v>1006</v>
      </c>
      <c r="G83" s="132" t="s">
        <v>163</v>
      </c>
      <c r="H83" s="132" t="s">
        <v>163</v>
      </c>
      <c r="I83" s="132" t="s">
        <v>163</v>
      </c>
    </row>
    <row r="84" spans="1:9" ht="24" customHeight="1">
      <c r="A84" s="121" t="s">
        <v>1008</v>
      </c>
      <c r="B84" s="132" t="s">
        <v>68</v>
      </c>
      <c r="C84" s="132"/>
      <c r="D84" s="330"/>
      <c r="E84" s="333"/>
      <c r="F84" s="132" t="s">
        <v>1006</v>
      </c>
      <c r="G84" s="132" t="s">
        <v>163</v>
      </c>
      <c r="H84" s="132" t="s">
        <v>163</v>
      </c>
      <c r="I84" s="132" t="s">
        <v>163</v>
      </c>
    </row>
    <row r="85" spans="1:9" ht="24" customHeight="1">
      <c r="A85" s="121" t="s">
        <v>1009</v>
      </c>
      <c r="B85" s="132" t="s">
        <v>72</v>
      </c>
      <c r="C85" s="132"/>
      <c r="D85" s="330"/>
      <c r="E85" s="333"/>
      <c r="F85" s="132" t="s">
        <v>1006</v>
      </c>
      <c r="G85" s="132" t="s">
        <v>163</v>
      </c>
      <c r="H85" s="132" t="s">
        <v>163</v>
      </c>
      <c r="I85" s="132" t="s">
        <v>163</v>
      </c>
    </row>
    <row r="86" spans="1:9" ht="24" customHeight="1">
      <c r="A86" s="121" t="s">
        <v>1010</v>
      </c>
      <c r="B86" s="132" t="s">
        <v>68</v>
      </c>
      <c r="C86" s="132"/>
      <c r="D86" s="330"/>
      <c r="E86" s="333"/>
      <c r="F86" s="132" t="s">
        <v>1006</v>
      </c>
      <c r="G86" s="132" t="s">
        <v>163</v>
      </c>
      <c r="H86" s="132" t="s">
        <v>163</v>
      </c>
      <c r="I86" s="132" t="s">
        <v>163</v>
      </c>
    </row>
    <row r="87" spans="1:9" ht="24" customHeight="1">
      <c r="A87" s="121" t="s">
        <v>1011</v>
      </c>
      <c r="B87" s="132" t="s">
        <v>72</v>
      </c>
      <c r="C87" s="132"/>
      <c r="D87" s="330"/>
      <c r="E87" s="333"/>
      <c r="F87" s="132" t="s">
        <v>1006</v>
      </c>
      <c r="G87" s="132" t="s">
        <v>163</v>
      </c>
      <c r="H87" s="132" t="s">
        <v>163</v>
      </c>
      <c r="I87" s="132" t="s">
        <v>163</v>
      </c>
    </row>
    <row r="88" spans="1:9" ht="24" customHeight="1">
      <c r="A88" s="121" t="s">
        <v>1012</v>
      </c>
      <c r="B88" s="132" t="s">
        <v>68</v>
      </c>
      <c r="C88" s="132"/>
      <c r="D88" s="330"/>
      <c r="E88" s="333"/>
      <c r="F88" s="132" t="s">
        <v>1006</v>
      </c>
      <c r="G88" s="132" t="s">
        <v>163</v>
      </c>
      <c r="H88" s="132" t="s">
        <v>163</v>
      </c>
      <c r="I88" s="132" t="s">
        <v>163</v>
      </c>
    </row>
    <row r="89" spans="1:9" ht="24" customHeight="1">
      <c r="A89" s="121" t="s">
        <v>1013</v>
      </c>
      <c r="B89" s="132" t="s">
        <v>72</v>
      </c>
      <c r="C89" s="132"/>
      <c r="D89" s="330"/>
      <c r="E89" s="333"/>
      <c r="F89" s="132" t="s">
        <v>1006</v>
      </c>
      <c r="G89" s="132" t="s">
        <v>163</v>
      </c>
      <c r="H89" s="132" t="s">
        <v>163</v>
      </c>
      <c r="I89" s="132" t="s">
        <v>163</v>
      </c>
    </row>
    <row r="90" spans="1:9" ht="24" customHeight="1">
      <c r="A90" s="121" t="s">
        <v>1014</v>
      </c>
      <c r="B90" s="132" t="s">
        <v>68</v>
      </c>
      <c r="C90" s="132"/>
      <c r="D90" s="330"/>
      <c r="E90" s="333"/>
      <c r="F90" s="132" t="s">
        <v>1006</v>
      </c>
      <c r="G90" s="132" t="s">
        <v>163</v>
      </c>
      <c r="H90" s="132" t="s">
        <v>163</v>
      </c>
      <c r="I90" s="132" t="s">
        <v>163</v>
      </c>
    </row>
    <row r="91" spans="1:9" ht="24" customHeight="1">
      <c r="A91" s="121" t="s">
        <v>1015</v>
      </c>
      <c r="B91" s="132" t="s">
        <v>72</v>
      </c>
      <c r="C91" s="132"/>
      <c r="D91" s="330"/>
      <c r="E91" s="333"/>
      <c r="F91" s="132" t="s">
        <v>1006</v>
      </c>
      <c r="G91" s="132" t="s">
        <v>163</v>
      </c>
      <c r="H91" s="132" t="s">
        <v>163</v>
      </c>
      <c r="I91" s="132" t="s">
        <v>163</v>
      </c>
    </row>
    <row r="92" spans="1:9" ht="24" customHeight="1">
      <c r="A92" s="121" t="s">
        <v>1016</v>
      </c>
      <c r="B92" s="132" t="s">
        <v>68</v>
      </c>
      <c r="C92" s="132"/>
      <c r="D92" s="330"/>
      <c r="E92" s="333"/>
      <c r="F92" s="132" t="s">
        <v>1006</v>
      </c>
      <c r="G92" s="132" t="s">
        <v>163</v>
      </c>
      <c r="H92" s="132" t="s">
        <v>163</v>
      </c>
      <c r="I92" s="132" t="s">
        <v>163</v>
      </c>
    </row>
    <row r="93" spans="1:9" ht="24" customHeight="1">
      <c r="A93" s="121" t="s">
        <v>1017</v>
      </c>
      <c r="B93" s="132" t="s">
        <v>72</v>
      </c>
      <c r="C93" s="132"/>
      <c r="D93" s="330"/>
      <c r="E93" s="333"/>
      <c r="F93" s="132" t="s">
        <v>1006</v>
      </c>
      <c r="G93" s="132" t="s">
        <v>163</v>
      </c>
      <c r="H93" s="132" t="s">
        <v>163</v>
      </c>
      <c r="I93" s="132" t="s">
        <v>163</v>
      </c>
    </row>
    <row r="94" spans="1:9" ht="24" customHeight="1">
      <c r="A94" s="121" t="s">
        <v>1018</v>
      </c>
      <c r="B94" s="132" t="s">
        <v>68</v>
      </c>
      <c r="C94" s="132"/>
      <c r="D94" s="330"/>
      <c r="E94" s="333"/>
      <c r="F94" s="132" t="s">
        <v>1006</v>
      </c>
      <c r="G94" s="132" t="s">
        <v>163</v>
      </c>
      <c r="H94" s="132" t="s">
        <v>163</v>
      </c>
      <c r="I94" s="132" t="s">
        <v>163</v>
      </c>
    </row>
    <row r="95" spans="1:9" ht="24" customHeight="1">
      <c r="A95" s="121" t="s">
        <v>1019</v>
      </c>
      <c r="B95" s="132" t="s">
        <v>72</v>
      </c>
      <c r="C95" s="132"/>
      <c r="D95" s="331"/>
      <c r="E95" s="334"/>
      <c r="F95" s="132" t="s">
        <v>1006</v>
      </c>
      <c r="G95" s="132" t="s">
        <v>163</v>
      </c>
      <c r="H95" s="132" t="s">
        <v>163</v>
      </c>
      <c r="I95" s="132" t="s">
        <v>163</v>
      </c>
    </row>
    <row r="96" spans="1:9" ht="25.5" customHeight="1">
      <c r="A96" s="25" t="s">
        <v>1020</v>
      </c>
      <c r="B96" s="26"/>
      <c r="C96" s="26"/>
      <c r="D96" s="26"/>
      <c r="E96" s="26"/>
      <c r="F96" s="26"/>
      <c r="G96" s="71"/>
      <c r="H96" s="26"/>
      <c r="I96" s="27"/>
    </row>
    <row r="97" spans="1:9" ht="86.25" customHeight="1">
      <c r="A97" s="132" t="s">
        <v>163</v>
      </c>
      <c r="B97" s="132" t="s">
        <v>72</v>
      </c>
      <c r="C97" s="132"/>
      <c r="D97" s="335" t="s">
        <v>1021</v>
      </c>
      <c r="E97" s="320"/>
      <c r="F97" s="132">
        <v>175000</v>
      </c>
      <c r="G97" s="132" t="s">
        <v>163</v>
      </c>
      <c r="H97" s="132" t="s">
        <v>163</v>
      </c>
      <c r="I97" s="132" t="s">
        <v>163</v>
      </c>
    </row>
    <row r="98" spans="1:9" ht="110.25" customHeight="1">
      <c r="A98" s="123" t="s">
        <v>163</v>
      </c>
      <c r="B98" s="123" t="s">
        <v>91</v>
      </c>
      <c r="C98" s="123"/>
      <c r="D98" s="336"/>
      <c r="E98" s="322"/>
      <c r="F98" s="123">
        <v>175000</v>
      </c>
      <c r="G98" s="123" t="s">
        <v>163</v>
      </c>
      <c r="H98" s="123" t="s">
        <v>163</v>
      </c>
      <c r="I98" s="123" t="s">
        <v>163</v>
      </c>
    </row>
    <row r="99" spans="1:9" ht="24" customHeight="1">
      <c r="A99" s="25" t="s">
        <v>1022</v>
      </c>
      <c r="B99" s="26"/>
      <c r="C99" s="26"/>
      <c r="D99" s="26"/>
      <c r="E99" s="26"/>
      <c r="F99" s="26"/>
      <c r="G99" s="71"/>
      <c r="H99" s="26"/>
      <c r="I99" s="27"/>
    </row>
    <row r="100" spans="1:9" ht="219" customHeight="1">
      <c r="A100" s="132" t="s">
        <v>1023</v>
      </c>
      <c r="B100" s="132" t="s">
        <v>68</v>
      </c>
      <c r="C100" s="132"/>
      <c r="D100" s="135" t="s">
        <v>1024</v>
      </c>
      <c r="E100" s="136"/>
      <c r="F100" s="132" t="s">
        <v>1025</v>
      </c>
      <c r="G100" s="132" t="s">
        <v>163</v>
      </c>
      <c r="H100" s="132" t="s">
        <v>163</v>
      </c>
      <c r="I100" s="132" t="s">
        <v>163</v>
      </c>
    </row>
    <row r="101" spans="1:9" ht="89.25" customHeight="1">
      <c r="A101" s="132" t="s">
        <v>1026</v>
      </c>
      <c r="B101" s="132" t="s">
        <v>156</v>
      </c>
      <c r="C101" s="132"/>
      <c r="D101" s="135" t="s">
        <v>1027</v>
      </c>
      <c r="E101" s="136"/>
      <c r="F101" s="132" t="s">
        <v>1025</v>
      </c>
      <c r="G101" s="132" t="s">
        <v>163</v>
      </c>
      <c r="H101" s="132" t="s">
        <v>163</v>
      </c>
      <c r="I101" s="132" t="s">
        <v>163</v>
      </c>
    </row>
  </sheetData>
  <autoFilter ref="A2:D2" xr:uid="{00000000-0009-0000-0000-00000F000000}"/>
  <mergeCells count="50">
    <mergeCell ref="D40:D46"/>
    <mergeCell ref="E40:E46"/>
    <mergeCell ref="D47:D53"/>
    <mergeCell ref="E47:E53"/>
    <mergeCell ref="D19:D25"/>
    <mergeCell ref="E19:E25"/>
    <mergeCell ref="D26:D32"/>
    <mergeCell ref="E26:E32"/>
    <mergeCell ref="D33:D39"/>
    <mergeCell ref="E33:E39"/>
    <mergeCell ref="H64:H65"/>
    <mergeCell ref="H4:H6"/>
    <mergeCell ref="I4:I6"/>
    <mergeCell ref="D8:D10"/>
    <mergeCell ref="E8:E10"/>
    <mergeCell ref="G8:G10"/>
    <mergeCell ref="H8:H10"/>
    <mergeCell ref="I8:I10"/>
    <mergeCell ref="E59:E61"/>
    <mergeCell ref="G59:G60"/>
    <mergeCell ref="I64:I65"/>
    <mergeCell ref="H59:H60"/>
    <mergeCell ref="I59:I60"/>
    <mergeCell ref="D59:D60"/>
    <mergeCell ref="D12:D18"/>
    <mergeCell ref="E12:E18"/>
    <mergeCell ref="B1:E1"/>
    <mergeCell ref="F1:G1"/>
    <mergeCell ref="D4:D6"/>
    <mergeCell ref="E4:E6"/>
    <mergeCell ref="G4:G6"/>
    <mergeCell ref="G64:G65"/>
    <mergeCell ref="E67:E69"/>
    <mergeCell ref="E97:E98"/>
    <mergeCell ref="D82:D95"/>
    <mergeCell ref="E82:E95"/>
    <mergeCell ref="D97:D98"/>
    <mergeCell ref="D79:D80"/>
    <mergeCell ref="D67:D69"/>
    <mergeCell ref="D70:D72"/>
    <mergeCell ref="D73:D75"/>
    <mergeCell ref="D76:D78"/>
    <mergeCell ref="E70:E72"/>
    <mergeCell ref="E73:E75"/>
    <mergeCell ref="E76:E78"/>
    <mergeCell ref="A54:B54"/>
    <mergeCell ref="D55:D57"/>
    <mergeCell ref="E55:E57"/>
    <mergeCell ref="D64:D65"/>
    <mergeCell ref="E64:E65"/>
  </mergeCells>
  <pageMargins left="0.7" right="0.7" top="0.75" bottom="0.75" header="0.3" footer="0.3"/>
  <pageSetup paperSize="9" orientation="portrait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H68"/>
  <sheetViews>
    <sheetView tabSelected="1" zoomScale="110" workbookViewId="0">
      <pane ySplit="2" topLeftCell="A3" activePane="bottomLeft" state="frozen"/>
      <selection activeCell="C4" sqref="C4:C10"/>
      <selection pane="bottomLeft" activeCell="F2" sqref="F2"/>
    </sheetView>
  </sheetViews>
  <sheetFormatPr defaultColWidth="11.42578125" defaultRowHeight="15"/>
  <cols>
    <col min="1" max="1" width="21" style="19" customWidth="1"/>
    <col min="2" max="2" width="10.28515625" style="1" customWidth="1"/>
    <col min="3" max="3" width="38" style="1" customWidth="1"/>
    <col min="4" max="4" width="16.28515625" style="1" customWidth="1"/>
    <col min="5" max="5" width="12.7109375" style="1" customWidth="1"/>
    <col min="6" max="6" width="12.28515625" style="1" customWidth="1"/>
    <col min="7" max="7" width="10.42578125" style="1" customWidth="1"/>
    <col min="8" max="217" width="11.42578125" style="1" customWidth="1"/>
    <col min="218" max="218" width="1.7109375" style="1" customWidth="1"/>
    <col min="219" max="219" width="34" style="1" customWidth="1"/>
    <col min="220" max="220" width="59.28515625" style="1" customWidth="1"/>
    <col min="221" max="221" width="29.7109375" style="1" customWidth="1"/>
    <col min="222" max="222" width="13.28515625" style="1" customWidth="1"/>
    <col min="223" max="16384" width="11.42578125" style="1"/>
  </cols>
  <sheetData>
    <row r="1" spans="1:8" ht="66.75" customHeight="1">
      <c r="A1" s="137"/>
      <c r="B1" s="265" t="s">
        <v>1028</v>
      </c>
      <c r="C1" s="265"/>
      <c r="D1" s="265"/>
      <c r="E1" s="80"/>
    </row>
    <row r="2" spans="1:8" ht="51">
      <c r="A2" s="22" t="s">
        <v>57</v>
      </c>
      <c r="B2" s="22" t="s">
        <v>230</v>
      </c>
      <c r="C2" s="22" t="s">
        <v>60</v>
      </c>
      <c r="D2" s="22" t="s">
        <v>61</v>
      </c>
      <c r="E2" s="22" t="s">
        <v>62</v>
      </c>
      <c r="F2" s="23" t="s">
        <v>63</v>
      </c>
      <c r="G2" s="23" t="s">
        <v>64</v>
      </c>
      <c r="H2" s="24" t="s">
        <v>65</v>
      </c>
    </row>
    <row r="3" spans="1:8" s="17" customFormat="1" ht="21.75" customHeight="1">
      <c r="A3" s="25" t="s">
        <v>1029</v>
      </c>
      <c r="B3" s="26"/>
      <c r="C3" s="26"/>
      <c r="D3" s="26"/>
      <c r="E3" s="26"/>
      <c r="F3" s="26"/>
      <c r="G3" s="26"/>
      <c r="H3" s="27"/>
    </row>
    <row r="4" spans="1:8" s="17" customFormat="1" ht="24.75" customHeight="1">
      <c r="A4" s="53" t="s">
        <v>1030</v>
      </c>
      <c r="B4" s="29" t="s">
        <v>83</v>
      </c>
      <c r="C4" s="234" t="s">
        <v>1031</v>
      </c>
      <c r="D4" s="220"/>
      <c r="E4" s="30">
        <v>31550</v>
      </c>
      <c r="F4" s="30">
        <v>1</v>
      </c>
      <c r="G4" s="44">
        <v>16.600000000000001</v>
      </c>
      <c r="H4" s="45">
        <f t="shared" ref="H4:H10" si="0">0.34*0.34*0.245</f>
        <v>2.8322000000000003E-2</v>
      </c>
    </row>
    <row r="5" spans="1:8" s="17" customFormat="1" ht="24.75" customHeight="1">
      <c r="A5" s="53" t="s">
        <v>1032</v>
      </c>
      <c r="B5" s="29" t="s">
        <v>165</v>
      </c>
      <c r="C5" s="234"/>
      <c r="D5" s="220"/>
      <c r="E5" s="30">
        <v>31550</v>
      </c>
      <c r="F5" s="30">
        <v>1</v>
      </c>
      <c r="G5" s="44">
        <v>16.600000000000001</v>
      </c>
      <c r="H5" s="45">
        <f t="shared" si="0"/>
        <v>2.8322000000000003E-2</v>
      </c>
    </row>
    <row r="6" spans="1:8" s="17" customFormat="1" ht="24.75" customHeight="1">
      <c r="A6" s="53" t="s">
        <v>1033</v>
      </c>
      <c r="B6" s="29" t="s">
        <v>85</v>
      </c>
      <c r="C6" s="234"/>
      <c r="D6" s="220"/>
      <c r="E6" s="30">
        <v>31550</v>
      </c>
      <c r="F6" s="30">
        <v>1</v>
      </c>
      <c r="G6" s="44">
        <v>16.600000000000001</v>
      </c>
      <c r="H6" s="45">
        <f t="shared" si="0"/>
        <v>2.8322000000000003E-2</v>
      </c>
    </row>
    <row r="7" spans="1:8" s="17" customFormat="1" ht="24.75" customHeight="1">
      <c r="A7" s="53" t="s">
        <v>1034</v>
      </c>
      <c r="B7" s="29" t="s">
        <v>87</v>
      </c>
      <c r="C7" s="234"/>
      <c r="D7" s="220"/>
      <c r="E7" s="30">
        <v>31550</v>
      </c>
      <c r="F7" s="30">
        <v>1</v>
      </c>
      <c r="G7" s="44">
        <v>16.600000000000001</v>
      </c>
      <c r="H7" s="45">
        <f t="shared" si="0"/>
        <v>2.8322000000000003E-2</v>
      </c>
    </row>
    <row r="8" spans="1:8" s="17" customFormat="1" ht="24.75" customHeight="1">
      <c r="A8" s="53" t="s">
        <v>1035</v>
      </c>
      <c r="B8" s="29" t="s">
        <v>68</v>
      </c>
      <c r="C8" s="234"/>
      <c r="D8" s="220"/>
      <c r="E8" s="30">
        <v>31550</v>
      </c>
      <c r="F8" s="30">
        <v>1</v>
      </c>
      <c r="G8" s="44">
        <v>16.600000000000001</v>
      </c>
      <c r="H8" s="45">
        <f t="shared" si="0"/>
        <v>2.8322000000000003E-2</v>
      </c>
    </row>
    <row r="9" spans="1:8" s="17" customFormat="1" ht="24.75" customHeight="1">
      <c r="A9" s="53" t="s">
        <v>1036</v>
      </c>
      <c r="B9" s="29" t="s">
        <v>72</v>
      </c>
      <c r="C9" s="234"/>
      <c r="D9" s="220"/>
      <c r="E9" s="30">
        <v>31550</v>
      </c>
      <c r="F9" s="30">
        <v>1</v>
      </c>
      <c r="G9" s="44">
        <v>16.600000000000001</v>
      </c>
      <c r="H9" s="45">
        <f t="shared" si="0"/>
        <v>2.8322000000000003E-2</v>
      </c>
    </row>
    <row r="10" spans="1:8" s="17" customFormat="1" ht="24.75" customHeight="1">
      <c r="A10" s="53" t="s">
        <v>1037</v>
      </c>
      <c r="B10" s="29" t="s">
        <v>91</v>
      </c>
      <c r="C10" s="234"/>
      <c r="D10" s="220"/>
      <c r="E10" s="30">
        <v>31550</v>
      </c>
      <c r="F10" s="30">
        <v>1</v>
      </c>
      <c r="G10" s="44">
        <v>16.600000000000001</v>
      </c>
      <c r="H10" s="45">
        <f t="shared" si="0"/>
        <v>2.8322000000000003E-2</v>
      </c>
    </row>
    <row r="11" spans="1:8" ht="35.25" customHeight="1">
      <c r="A11" s="53" t="s">
        <v>1038</v>
      </c>
      <c r="B11" s="72" t="s">
        <v>163</v>
      </c>
      <c r="C11" s="28" t="s">
        <v>1039</v>
      </c>
      <c r="D11" s="48"/>
      <c r="E11" s="29">
        <v>600</v>
      </c>
      <c r="F11" s="30">
        <v>50</v>
      </c>
      <c r="G11" s="30">
        <v>13.5</v>
      </c>
      <c r="H11" s="45">
        <f t="shared" ref="H11:H12" si="1">0.34*0.34*0.34</f>
        <v>3.9304000000000013E-2</v>
      </c>
    </row>
    <row r="12" spans="1:8" ht="35.25" customHeight="1">
      <c r="A12" s="53" t="s">
        <v>1040</v>
      </c>
      <c r="B12" s="72" t="s">
        <v>163</v>
      </c>
      <c r="C12" s="28" t="s">
        <v>1041</v>
      </c>
      <c r="D12" s="48"/>
      <c r="E12" s="29">
        <v>600</v>
      </c>
      <c r="F12" s="30">
        <v>50</v>
      </c>
      <c r="G12" s="30">
        <v>13.5</v>
      </c>
      <c r="H12" s="45">
        <f t="shared" si="1"/>
        <v>3.9304000000000013E-2</v>
      </c>
    </row>
    <row r="13" spans="1:8" ht="43.5" customHeight="1">
      <c r="A13" s="53" t="s">
        <v>1042</v>
      </c>
      <c r="B13" s="72" t="s">
        <v>163</v>
      </c>
      <c r="C13" s="28" t="s">
        <v>1043</v>
      </c>
      <c r="D13" s="48"/>
      <c r="E13" s="29">
        <v>420</v>
      </c>
      <c r="F13" s="30">
        <v>50</v>
      </c>
      <c r="G13" s="44">
        <v>5.8</v>
      </c>
      <c r="H13" s="45">
        <f t="shared" ref="H13:H14" si="2">0.34*0.34*0.16</f>
        <v>1.8496000000000005E-2</v>
      </c>
    </row>
    <row r="14" spans="1:8" ht="43.5" customHeight="1">
      <c r="A14" s="53" t="s">
        <v>1044</v>
      </c>
      <c r="B14" s="72" t="s">
        <v>163</v>
      </c>
      <c r="C14" s="28" t="s">
        <v>1045</v>
      </c>
      <c r="D14" s="48"/>
      <c r="E14" s="29">
        <v>420</v>
      </c>
      <c r="F14" s="30">
        <v>50</v>
      </c>
      <c r="G14" s="44">
        <v>5.8</v>
      </c>
      <c r="H14" s="45">
        <f t="shared" si="2"/>
        <v>1.8496000000000005E-2</v>
      </c>
    </row>
    <row r="15" spans="1:8" s="17" customFormat="1" ht="21.75" customHeight="1">
      <c r="A15" s="25" t="s">
        <v>1046</v>
      </c>
      <c r="B15" s="26"/>
      <c r="C15" s="26"/>
      <c r="D15" s="26"/>
      <c r="E15" s="26"/>
      <c r="F15" s="26"/>
      <c r="G15" s="26"/>
      <c r="H15" s="27"/>
    </row>
    <row r="16" spans="1:8" s="138" customFormat="1" ht="22.5" customHeight="1">
      <c r="A16" s="53" t="s">
        <v>1047</v>
      </c>
      <c r="B16" s="29" t="s">
        <v>83</v>
      </c>
      <c r="C16" s="234" t="s">
        <v>1048</v>
      </c>
      <c r="D16" s="341"/>
      <c r="E16" s="30">
        <v>33360</v>
      </c>
      <c r="F16" s="30">
        <v>1</v>
      </c>
      <c r="G16" s="44">
        <v>16.600000000000001</v>
      </c>
      <c r="H16" s="45">
        <f t="shared" ref="H16:H22" si="3">0.34*0.34*0.245</f>
        <v>2.8322000000000003E-2</v>
      </c>
    </row>
    <row r="17" spans="1:8" s="138" customFormat="1" ht="22.5" customHeight="1">
      <c r="A17" s="53" t="s">
        <v>1049</v>
      </c>
      <c r="B17" s="29" t="s">
        <v>165</v>
      </c>
      <c r="C17" s="234"/>
      <c r="D17" s="341"/>
      <c r="E17" s="30">
        <v>33360</v>
      </c>
      <c r="F17" s="30">
        <v>1</v>
      </c>
      <c r="G17" s="44">
        <v>16.600000000000001</v>
      </c>
      <c r="H17" s="45">
        <f t="shared" si="3"/>
        <v>2.8322000000000003E-2</v>
      </c>
    </row>
    <row r="18" spans="1:8" s="138" customFormat="1" ht="22.5" customHeight="1">
      <c r="A18" s="53" t="s">
        <v>1050</v>
      </c>
      <c r="B18" s="29" t="s">
        <v>85</v>
      </c>
      <c r="C18" s="234"/>
      <c r="D18" s="341"/>
      <c r="E18" s="30">
        <v>33360</v>
      </c>
      <c r="F18" s="30">
        <v>1</v>
      </c>
      <c r="G18" s="44">
        <v>16.600000000000001</v>
      </c>
      <c r="H18" s="45">
        <f t="shared" si="3"/>
        <v>2.8322000000000003E-2</v>
      </c>
    </row>
    <row r="19" spans="1:8" s="138" customFormat="1" ht="22.5" customHeight="1">
      <c r="A19" s="53" t="s">
        <v>1051</v>
      </c>
      <c r="B19" s="29" t="s">
        <v>87</v>
      </c>
      <c r="C19" s="234"/>
      <c r="D19" s="341"/>
      <c r="E19" s="30">
        <v>33360</v>
      </c>
      <c r="F19" s="30">
        <v>1</v>
      </c>
      <c r="G19" s="44">
        <v>16.600000000000001</v>
      </c>
      <c r="H19" s="45">
        <f t="shared" si="3"/>
        <v>2.8322000000000003E-2</v>
      </c>
    </row>
    <row r="20" spans="1:8" s="138" customFormat="1" ht="22.5" customHeight="1">
      <c r="A20" s="53" t="s">
        <v>1052</v>
      </c>
      <c r="B20" s="29" t="s">
        <v>68</v>
      </c>
      <c r="C20" s="234"/>
      <c r="D20" s="341"/>
      <c r="E20" s="30">
        <v>33360</v>
      </c>
      <c r="F20" s="30">
        <v>1</v>
      </c>
      <c r="G20" s="44">
        <v>16.600000000000001</v>
      </c>
      <c r="H20" s="45">
        <f t="shared" si="3"/>
        <v>2.8322000000000003E-2</v>
      </c>
    </row>
    <row r="21" spans="1:8" s="138" customFormat="1" ht="22.5" customHeight="1">
      <c r="A21" s="53" t="s">
        <v>1053</v>
      </c>
      <c r="B21" s="29" t="s">
        <v>72</v>
      </c>
      <c r="C21" s="234"/>
      <c r="D21" s="341"/>
      <c r="E21" s="30">
        <v>33360</v>
      </c>
      <c r="F21" s="30">
        <v>1</v>
      </c>
      <c r="G21" s="44">
        <v>16.600000000000001</v>
      </c>
      <c r="H21" s="45">
        <f t="shared" si="3"/>
        <v>2.8322000000000003E-2</v>
      </c>
    </row>
    <row r="22" spans="1:8" s="138" customFormat="1" ht="22.5" customHeight="1">
      <c r="A22" s="53" t="s">
        <v>1054</v>
      </c>
      <c r="B22" s="29" t="s">
        <v>91</v>
      </c>
      <c r="C22" s="234"/>
      <c r="D22" s="341"/>
      <c r="E22" s="30">
        <v>33360</v>
      </c>
      <c r="F22" s="30">
        <v>1</v>
      </c>
      <c r="G22" s="44">
        <v>16.600000000000001</v>
      </c>
      <c r="H22" s="45">
        <f t="shared" si="3"/>
        <v>2.8322000000000003E-2</v>
      </c>
    </row>
    <row r="23" spans="1:8" ht="35.25" customHeight="1">
      <c r="A23" s="53" t="s">
        <v>1038</v>
      </c>
      <c r="B23" s="72" t="s">
        <v>163</v>
      </c>
      <c r="C23" s="28" t="s">
        <v>1039</v>
      </c>
      <c r="D23" s="48"/>
      <c r="E23" s="29">
        <v>600</v>
      </c>
      <c r="F23" s="30">
        <v>50</v>
      </c>
      <c r="G23" s="30">
        <v>13.5</v>
      </c>
      <c r="H23" s="45">
        <f t="shared" ref="H23:H24" si="4">0.34*0.34*0.34</f>
        <v>3.9304000000000013E-2</v>
      </c>
    </row>
    <row r="24" spans="1:8" ht="35.25" customHeight="1">
      <c r="A24" s="53" t="s">
        <v>1040</v>
      </c>
      <c r="B24" s="72" t="s">
        <v>163</v>
      </c>
      <c r="C24" s="28" t="s">
        <v>1041</v>
      </c>
      <c r="D24" s="48"/>
      <c r="E24" s="29">
        <v>600</v>
      </c>
      <c r="F24" s="30">
        <v>50</v>
      </c>
      <c r="G24" s="30">
        <v>13.5</v>
      </c>
      <c r="H24" s="45">
        <f t="shared" si="4"/>
        <v>3.9304000000000013E-2</v>
      </c>
    </row>
    <row r="25" spans="1:8" ht="43.5" customHeight="1">
      <c r="A25" s="53" t="s">
        <v>1042</v>
      </c>
      <c r="B25" s="72" t="s">
        <v>163</v>
      </c>
      <c r="C25" s="28" t="s">
        <v>1043</v>
      </c>
      <c r="D25" s="48"/>
      <c r="E25" s="29">
        <v>420</v>
      </c>
      <c r="F25" s="30">
        <v>50</v>
      </c>
      <c r="G25" s="44">
        <v>5.8</v>
      </c>
      <c r="H25" s="45">
        <f t="shared" ref="H25:H26" si="5">0.34*0.34*0.16</f>
        <v>1.8496000000000005E-2</v>
      </c>
    </row>
    <row r="26" spans="1:8" ht="43.5" customHeight="1">
      <c r="A26" s="53" t="s">
        <v>1044</v>
      </c>
      <c r="B26" s="72" t="s">
        <v>163</v>
      </c>
      <c r="C26" s="28" t="s">
        <v>1045</v>
      </c>
      <c r="D26" s="48"/>
      <c r="E26" s="29">
        <v>420</v>
      </c>
      <c r="F26" s="30">
        <v>50</v>
      </c>
      <c r="G26" s="44">
        <v>5.8</v>
      </c>
      <c r="H26" s="45">
        <f t="shared" si="5"/>
        <v>1.8496000000000005E-2</v>
      </c>
    </row>
    <row r="27" spans="1:8" s="17" customFormat="1" ht="21.75" customHeight="1">
      <c r="A27" s="25" t="s">
        <v>1055</v>
      </c>
      <c r="B27" s="26"/>
      <c r="C27" s="26"/>
      <c r="D27" s="26"/>
      <c r="E27" s="26"/>
      <c r="F27" s="26"/>
      <c r="G27" s="26"/>
      <c r="H27" s="27"/>
    </row>
    <row r="28" spans="1:8" s="138" customFormat="1" ht="57" customHeight="1">
      <c r="A28" s="53" t="s">
        <v>1056</v>
      </c>
      <c r="B28" s="72" t="s">
        <v>68</v>
      </c>
      <c r="C28" s="234" t="s">
        <v>1057</v>
      </c>
      <c r="D28" s="341"/>
      <c r="E28" s="30">
        <v>36630</v>
      </c>
      <c r="F28" s="30">
        <v>1</v>
      </c>
      <c r="G28" s="44">
        <v>16.600000000000001</v>
      </c>
      <c r="H28" s="45">
        <f t="shared" ref="H28:H29" si="6">0.34*0.34*0.245</f>
        <v>2.8322000000000003E-2</v>
      </c>
    </row>
    <row r="29" spans="1:8" s="138" customFormat="1" ht="57" customHeight="1">
      <c r="A29" s="53" t="s">
        <v>1058</v>
      </c>
      <c r="B29" s="29" t="s">
        <v>72</v>
      </c>
      <c r="C29" s="234"/>
      <c r="D29" s="341"/>
      <c r="E29" s="30">
        <v>39260</v>
      </c>
      <c r="F29" s="30">
        <v>1</v>
      </c>
      <c r="G29" s="44">
        <v>16.600000000000001</v>
      </c>
      <c r="H29" s="45">
        <f t="shared" si="6"/>
        <v>2.8322000000000003E-2</v>
      </c>
    </row>
    <row r="30" spans="1:8" ht="35.25" customHeight="1">
      <c r="A30" s="53" t="s">
        <v>1038</v>
      </c>
      <c r="B30" s="72" t="s">
        <v>163</v>
      </c>
      <c r="C30" s="28" t="s">
        <v>1039</v>
      </c>
      <c r="D30" s="48"/>
      <c r="E30" s="29">
        <v>600</v>
      </c>
      <c r="F30" s="30">
        <v>50</v>
      </c>
      <c r="G30" s="30">
        <v>13.5</v>
      </c>
      <c r="H30" s="45">
        <f t="shared" ref="H30:H31" si="7">0.34*0.34*0.34</f>
        <v>3.9304000000000013E-2</v>
      </c>
    </row>
    <row r="31" spans="1:8" ht="35.25" customHeight="1">
      <c r="A31" s="53" t="s">
        <v>1040</v>
      </c>
      <c r="B31" s="72" t="s">
        <v>163</v>
      </c>
      <c r="C31" s="28" t="s">
        <v>1041</v>
      </c>
      <c r="D31" s="48"/>
      <c r="E31" s="29">
        <v>600</v>
      </c>
      <c r="F31" s="30">
        <v>50</v>
      </c>
      <c r="G31" s="30">
        <v>13.5</v>
      </c>
      <c r="H31" s="45">
        <f t="shared" si="7"/>
        <v>3.9304000000000013E-2</v>
      </c>
    </row>
    <row r="32" spans="1:8" ht="43.5" customHeight="1">
      <c r="A32" s="53" t="s">
        <v>1042</v>
      </c>
      <c r="B32" s="72" t="s">
        <v>163</v>
      </c>
      <c r="C32" s="28" t="s">
        <v>1043</v>
      </c>
      <c r="D32" s="48"/>
      <c r="E32" s="29">
        <v>420</v>
      </c>
      <c r="F32" s="30">
        <v>50</v>
      </c>
      <c r="G32" s="44">
        <v>5.8</v>
      </c>
      <c r="H32" s="45">
        <f t="shared" ref="H32:H33" si="8">0.34*0.34*0.16</f>
        <v>1.8496000000000005E-2</v>
      </c>
    </row>
    <row r="33" spans="1:8" ht="43.5" customHeight="1">
      <c r="A33" s="53" t="s">
        <v>1044</v>
      </c>
      <c r="B33" s="72" t="s">
        <v>163</v>
      </c>
      <c r="C33" s="28" t="s">
        <v>1045</v>
      </c>
      <c r="D33" s="48"/>
      <c r="E33" s="29">
        <v>420</v>
      </c>
      <c r="F33" s="30">
        <v>50</v>
      </c>
      <c r="G33" s="44">
        <v>5.8</v>
      </c>
      <c r="H33" s="45">
        <f t="shared" si="8"/>
        <v>1.8496000000000005E-2</v>
      </c>
    </row>
    <row r="34" spans="1:8" s="17" customFormat="1" ht="21.75" customHeight="1">
      <c r="A34" s="25" t="s">
        <v>215</v>
      </c>
      <c r="B34" s="26"/>
      <c r="C34" s="26"/>
      <c r="D34" s="26"/>
      <c r="E34" s="26"/>
      <c r="F34" s="26"/>
      <c r="G34" s="26"/>
      <c r="H34" s="27"/>
    </row>
    <row r="35" spans="1:8" s="17" customFormat="1" ht="45" customHeight="1">
      <c r="A35" s="53" t="s">
        <v>216</v>
      </c>
      <c r="B35" s="72" t="s">
        <v>68</v>
      </c>
      <c r="C35" s="234" t="s">
        <v>1059</v>
      </c>
      <c r="D35" s="341"/>
      <c r="E35" s="30">
        <v>39190</v>
      </c>
      <c r="F35" s="30">
        <v>1</v>
      </c>
      <c r="G35" s="44">
        <v>16.600000000000001</v>
      </c>
      <c r="H35" s="45">
        <f t="shared" ref="H35:H40" si="9">0.34*0.34*0.245</f>
        <v>2.8322000000000003E-2</v>
      </c>
    </row>
    <row r="36" spans="1:8" s="17" customFormat="1" ht="41.25" customHeight="1">
      <c r="A36" s="53" t="s">
        <v>218</v>
      </c>
      <c r="B36" s="29" t="s">
        <v>72</v>
      </c>
      <c r="C36" s="234"/>
      <c r="D36" s="341"/>
      <c r="E36" s="30">
        <v>39190</v>
      </c>
      <c r="F36" s="30">
        <v>1</v>
      </c>
      <c r="G36" s="44">
        <v>16.600000000000001</v>
      </c>
      <c r="H36" s="45">
        <f t="shared" si="9"/>
        <v>2.8322000000000003E-2</v>
      </c>
    </row>
    <row r="37" spans="1:8" s="17" customFormat="1" ht="37.5" customHeight="1">
      <c r="A37" s="53" t="s">
        <v>219</v>
      </c>
      <c r="B37" s="29" t="s">
        <v>85</v>
      </c>
      <c r="C37" s="234"/>
      <c r="D37" s="341"/>
      <c r="E37" s="30">
        <v>39190</v>
      </c>
      <c r="F37" s="30">
        <v>1</v>
      </c>
      <c r="G37" s="44">
        <v>16.600000000000001</v>
      </c>
      <c r="H37" s="45">
        <f t="shared" si="9"/>
        <v>2.8322000000000003E-2</v>
      </c>
    </row>
    <row r="38" spans="1:8" s="17" customFormat="1" ht="39.75" customHeight="1">
      <c r="A38" s="53" t="s">
        <v>220</v>
      </c>
      <c r="B38" s="29" t="s">
        <v>87</v>
      </c>
      <c r="C38" s="234"/>
      <c r="D38" s="341"/>
      <c r="E38" s="30">
        <v>39190</v>
      </c>
      <c r="F38" s="30">
        <v>1</v>
      </c>
      <c r="G38" s="44">
        <v>16.600000000000001</v>
      </c>
      <c r="H38" s="45">
        <f t="shared" si="9"/>
        <v>2.8322000000000003E-2</v>
      </c>
    </row>
    <row r="39" spans="1:8" s="17" customFormat="1" ht="36" customHeight="1">
      <c r="A39" s="53" t="s">
        <v>221</v>
      </c>
      <c r="B39" s="29" t="s">
        <v>83</v>
      </c>
      <c r="C39" s="234"/>
      <c r="D39" s="341"/>
      <c r="E39" s="30">
        <v>39190</v>
      </c>
      <c r="F39" s="30">
        <v>1</v>
      </c>
      <c r="G39" s="44">
        <v>16.600000000000001</v>
      </c>
      <c r="H39" s="45">
        <f t="shared" si="9"/>
        <v>2.8322000000000003E-2</v>
      </c>
    </row>
    <row r="40" spans="1:8" s="17" customFormat="1" ht="42" customHeight="1">
      <c r="A40" s="53" t="s">
        <v>1060</v>
      </c>
      <c r="B40" s="29" t="s">
        <v>91</v>
      </c>
      <c r="C40" s="234"/>
      <c r="D40" s="341"/>
      <c r="E40" s="30">
        <v>39190</v>
      </c>
      <c r="F40" s="30">
        <v>1</v>
      </c>
      <c r="G40" s="44">
        <v>16.600000000000001</v>
      </c>
      <c r="H40" s="45">
        <f t="shared" si="9"/>
        <v>2.8322000000000003E-2</v>
      </c>
    </row>
    <row r="41" spans="1:8" s="88" customFormat="1" ht="28.5" customHeight="1">
      <c r="A41" s="66" t="s">
        <v>308</v>
      </c>
      <c r="B41" s="67" t="s">
        <v>270</v>
      </c>
      <c r="C41" s="269" t="s">
        <v>309</v>
      </c>
      <c r="D41" s="268"/>
      <c r="E41" s="68">
        <v>2230</v>
      </c>
      <c r="F41" s="30">
        <v>10</v>
      </c>
      <c r="G41" s="68">
        <v>15</v>
      </c>
      <c r="H41" s="70">
        <f t="shared" ref="H41:H42" si="10">0.22*0.2*0.47</f>
        <v>2.068E-2</v>
      </c>
    </row>
    <row r="42" spans="1:8" s="88" customFormat="1" ht="28.5" customHeight="1">
      <c r="A42" s="66" t="s">
        <v>310</v>
      </c>
      <c r="B42" s="67" t="s">
        <v>68</v>
      </c>
      <c r="C42" s="269"/>
      <c r="D42" s="268"/>
      <c r="E42" s="68">
        <v>2230</v>
      </c>
      <c r="F42" s="30">
        <v>10</v>
      </c>
      <c r="G42" s="68">
        <v>15</v>
      </c>
      <c r="H42" s="70">
        <f t="shared" si="10"/>
        <v>2.068E-2</v>
      </c>
    </row>
    <row r="43" spans="1:8" s="17" customFormat="1" ht="30" customHeight="1">
      <c r="A43" s="25" t="s">
        <v>1061</v>
      </c>
      <c r="B43" s="26"/>
      <c r="C43" s="26"/>
      <c r="D43" s="26"/>
      <c r="E43" s="26"/>
      <c r="F43" s="26"/>
      <c r="G43" s="26"/>
      <c r="H43" s="27"/>
    </row>
    <row r="44" spans="1:8" s="17" customFormat="1">
      <c r="A44" s="53" t="s">
        <v>1062</v>
      </c>
      <c r="B44" s="29" t="s">
        <v>83</v>
      </c>
      <c r="C44" s="234" t="s">
        <v>1063</v>
      </c>
      <c r="D44" s="220"/>
      <c r="E44" s="30">
        <v>31240</v>
      </c>
      <c r="F44" s="30">
        <v>1</v>
      </c>
      <c r="G44" s="44">
        <v>16.600000000000001</v>
      </c>
      <c r="H44" s="45">
        <f t="shared" ref="H44:H50" si="11">0.34*0.34*0.245</f>
        <v>2.8322000000000003E-2</v>
      </c>
    </row>
    <row r="45" spans="1:8" s="17" customFormat="1">
      <c r="A45" s="53" t="s">
        <v>1064</v>
      </c>
      <c r="B45" s="29" t="s">
        <v>165</v>
      </c>
      <c r="C45" s="234"/>
      <c r="D45" s="220"/>
      <c r="E45" s="30">
        <v>31240</v>
      </c>
      <c r="F45" s="30">
        <v>1</v>
      </c>
      <c r="G45" s="44">
        <v>16.600000000000001</v>
      </c>
      <c r="H45" s="45">
        <f t="shared" si="11"/>
        <v>2.8322000000000003E-2</v>
      </c>
    </row>
    <row r="46" spans="1:8" s="17" customFormat="1">
      <c r="A46" s="53" t="s">
        <v>1065</v>
      </c>
      <c r="B46" s="29" t="s">
        <v>85</v>
      </c>
      <c r="C46" s="234"/>
      <c r="D46" s="220"/>
      <c r="E46" s="30">
        <v>37500</v>
      </c>
      <c r="F46" s="30">
        <v>1</v>
      </c>
      <c r="G46" s="44">
        <v>16.600000000000001</v>
      </c>
      <c r="H46" s="45">
        <f t="shared" si="11"/>
        <v>2.8322000000000003E-2</v>
      </c>
    </row>
    <row r="47" spans="1:8" s="17" customFormat="1" ht="21">
      <c r="A47" s="53" t="s">
        <v>1066</v>
      </c>
      <c r="B47" s="29" t="s">
        <v>1067</v>
      </c>
      <c r="C47" s="234"/>
      <c r="D47" s="220"/>
      <c r="E47" s="30">
        <v>37500</v>
      </c>
      <c r="F47" s="30">
        <v>1</v>
      </c>
      <c r="G47" s="44">
        <v>16.600000000000001</v>
      </c>
      <c r="H47" s="45">
        <f t="shared" si="11"/>
        <v>2.8322000000000003E-2</v>
      </c>
    </row>
    <row r="48" spans="1:8" s="17" customFormat="1">
      <c r="A48" s="53" t="s">
        <v>1068</v>
      </c>
      <c r="B48" s="29" t="s">
        <v>87</v>
      </c>
      <c r="C48" s="234"/>
      <c r="D48" s="220"/>
      <c r="E48" s="30">
        <v>37500</v>
      </c>
      <c r="F48" s="30">
        <v>1</v>
      </c>
      <c r="G48" s="44">
        <v>16.600000000000001</v>
      </c>
      <c r="H48" s="45">
        <f t="shared" si="11"/>
        <v>2.8322000000000003E-2</v>
      </c>
    </row>
    <row r="49" spans="1:8" s="17" customFormat="1" ht="30" customHeight="1">
      <c r="A49" s="53" t="s">
        <v>1069</v>
      </c>
      <c r="B49" s="29" t="s">
        <v>68</v>
      </c>
      <c r="C49" s="234"/>
      <c r="D49" s="220"/>
      <c r="E49" s="30">
        <v>37500</v>
      </c>
      <c r="F49" s="30">
        <v>1</v>
      </c>
      <c r="G49" s="44">
        <v>16.600000000000001</v>
      </c>
      <c r="H49" s="45">
        <f t="shared" si="11"/>
        <v>2.8322000000000003E-2</v>
      </c>
    </row>
    <row r="50" spans="1:8" ht="35.25" customHeight="1">
      <c r="A50" s="53" t="s">
        <v>1070</v>
      </c>
      <c r="B50" s="29" t="s">
        <v>72</v>
      </c>
      <c r="C50" s="234"/>
      <c r="D50" s="220"/>
      <c r="E50" s="30">
        <v>37500</v>
      </c>
      <c r="F50" s="30">
        <v>1</v>
      </c>
      <c r="G50" s="44">
        <v>16.600000000000001</v>
      </c>
      <c r="H50" s="45">
        <f t="shared" si="11"/>
        <v>2.8322000000000003E-2</v>
      </c>
    </row>
    <row r="51" spans="1:8" ht="51" customHeight="1">
      <c r="A51" s="53" t="s">
        <v>1071</v>
      </c>
      <c r="B51" s="29" t="s">
        <v>163</v>
      </c>
      <c r="C51" s="28" t="s">
        <v>1072</v>
      </c>
      <c r="D51" s="28"/>
      <c r="E51" s="30">
        <v>1210</v>
      </c>
      <c r="F51" s="30">
        <v>50</v>
      </c>
      <c r="G51" s="30">
        <v>13.5</v>
      </c>
      <c r="H51" s="45">
        <f>0.34*0.34*0.34</f>
        <v>3.9304000000000013E-2</v>
      </c>
    </row>
    <row r="52" spans="1:8" ht="30" customHeight="1">
      <c r="A52" s="25" t="s">
        <v>1073</v>
      </c>
      <c r="B52" s="26"/>
      <c r="C52" s="26"/>
      <c r="D52" s="26"/>
      <c r="E52" s="26"/>
      <c r="F52" s="26"/>
      <c r="G52" s="26"/>
      <c r="H52" s="27"/>
    </row>
    <row r="53" spans="1:8" ht="35.25" customHeight="1">
      <c r="A53" s="53" t="s">
        <v>1042</v>
      </c>
      <c r="B53" s="72" t="s">
        <v>163</v>
      </c>
      <c r="C53" s="28" t="s">
        <v>1074</v>
      </c>
      <c r="D53" s="48"/>
      <c r="E53" s="29">
        <v>420</v>
      </c>
      <c r="F53" s="30">
        <v>50</v>
      </c>
      <c r="G53" s="44">
        <v>5.8</v>
      </c>
      <c r="H53" s="45">
        <f>0.34*0.34*0.16</f>
        <v>1.8496000000000005E-2</v>
      </c>
    </row>
    <row r="54" spans="1:8" ht="35.25" customHeight="1">
      <c r="A54" s="53" t="s">
        <v>1040</v>
      </c>
      <c r="B54" s="72" t="s">
        <v>163</v>
      </c>
      <c r="C54" s="28" t="s">
        <v>1075</v>
      </c>
      <c r="D54" s="48"/>
      <c r="E54" s="29">
        <v>600</v>
      </c>
      <c r="F54" s="30">
        <v>50</v>
      </c>
      <c r="G54" s="30">
        <v>13.5</v>
      </c>
      <c r="H54" s="45">
        <f>0.34*0.34*0.34</f>
        <v>3.9304000000000013E-2</v>
      </c>
    </row>
    <row r="55" spans="1:8" ht="35.25" customHeight="1">
      <c r="A55" s="53" t="s">
        <v>1044</v>
      </c>
      <c r="B55" s="72" t="s">
        <v>163</v>
      </c>
      <c r="C55" s="28" t="s">
        <v>1076</v>
      </c>
      <c r="D55" s="48"/>
      <c r="E55" s="29">
        <v>420</v>
      </c>
      <c r="F55" s="30">
        <v>50</v>
      </c>
      <c r="G55" s="44">
        <v>5.8</v>
      </c>
      <c r="H55" s="45">
        <f>0.34*0.34*0.16</f>
        <v>1.8496000000000005E-2</v>
      </c>
    </row>
    <row r="56" spans="1:8" ht="35.25" customHeight="1">
      <c r="A56" s="53" t="s">
        <v>1038</v>
      </c>
      <c r="B56" s="72" t="s">
        <v>163</v>
      </c>
      <c r="C56" s="28" t="s">
        <v>1075</v>
      </c>
      <c r="D56" s="48"/>
      <c r="E56" s="29">
        <v>600</v>
      </c>
      <c r="F56" s="30">
        <v>50</v>
      </c>
      <c r="G56" s="30">
        <v>13.5</v>
      </c>
      <c r="H56" s="45">
        <f>0.34*0.34*0.34</f>
        <v>3.9304000000000013E-2</v>
      </c>
    </row>
    <row r="57" spans="1:8" ht="46.5" customHeight="1">
      <c r="A57" s="53" t="s">
        <v>1071</v>
      </c>
      <c r="B57" s="72" t="s">
        <v>163</v>
      </c>
      <c r="C57" s="28" t="s">
        <v>1072</v>
      </c>
      <c r="D57" s="48"/>
      <c r="E57" s="29">
        <v>1210</v>
      </c>
      <c r="F57" s="30">
        <v>50</v>
      </c>
      <c r="G57" s="30">
        <v>6</v>
      </c>
      <c r="H57" s="45">
        <f>0.34*0.34*0.16</f>
        <v>1.8496000000000005E-2</v>
      </c>
    </row>
    <row r="58" spans="1:8" ht="35.25" customHeight="1">
      <c r="A58" s="53" t="s">
        <v>1077</v>
      </c>
      <c r="B58" s="72" t="s">
        <v>163</v>
      </c>
      <c r="C58" s="53" t="s">
        <v>1078</v>
      </c>
      <c r="D58" s="48"/>
      <c r="E58" s="29">
        <v>39</v>
      </c>
      <c r="F58" s="30">
        <v>1000</v>
      </c>
      <c r="G58" s="44">
        <v>7.6</v>
      </c>
      <c r="H58" s="45">
        <f t="shared" ref="H58:H60" si="12">0.44*0.355*0.17</f>
        <v>2.6554000000000001E-2</v>
      </c>
    </row>
    <row r="59" spans="1:8" ht="35.25" customHeight="1">
      <c r="A59" s="53" t="s">
        <v>1079</v>
      </c>
      <c r="B59" s="72" t="s">
        <v>163</v>
      </c>
      <c r="C59" s="53" t="s">
        <v>1080</v>
      </c>
      <c r="D59" s="48"/>
      <c r="E59" s="29">
        <v>68</v>
      </c>
      <c r="F59" s="30">
        <v>1000</v>
      </c>
      <c r="G59" s="44">
        <v>7.6</v>
      </c>
      <c r="H59" s="45">
        <f t="shared" si="12"/>
        <v>2.6554000000000001E-2</v>
      </c>
    </row>
    <row r="60" spans="1:8" ht="35.25" customHeight="1">
      <c r="A60" s="53" t="s">
        <v>1081</v>
      </c>
      <c r="B60" s="72" t="s">
        <v>163</v>
      </c>
      <c r="C60" s="53" t="s">
        <v>1082</v>
      </c>
      <c r="D60" s="48"/>
      <c r="E60" s="29">
        <v>145</v>
      </c>
      <c r="F60" s="30">
        <v>1000</v>
      </c>
      <c r="G60" s="44">
        <v>7.6</v>
      </c>
      <c r="H60" s="45">
        <f t="shared" si="12"/>
        <v>2.6554000000000001E-2</v>
      </c>
    </row>
    <row r="61" spans="1:8" ht="35.25" customHeight="1">
      <c r="A61" s="53" t="s">
        <v>1083</v>
      </c>
      <c r="B61" s="72" t="s">
        <v>163</v>
      </c>
      <c r="C61" s="53" t="s">
        <v>1084</v>
      </c>
      <c r="D61" s="48"/>
      <c r="E61" s="29">
        <v>172</v>
      </c>
      <c r="F61" s="30">
        <v>500</v>
      </c>
      <c r="G61" s="44">
        <v>4.4000000000000004</v>
      </c>
      <c r="H61" s="45">
        <f>0.3*0.27*0.22</f>
        <v>1.7819999999999999E-2</v>
      </c>
    </row>
    <row r="62" spans="1:8" ht="35.25" customHeight="1">
      <c r="A62" s="53" t="s">
        <v>1085</v>
      </c>
      <c r="B62" s="72" t="s">
        <v>163</v>
      </c>
      <c r="C62" s="53" t="s">
        <v>1086</v>
      </c>
      <c r="D62" s="48"/>
      <c r="E62" s="29">
        <v>186</v>
      </c>
      <c r="F62" s="30">
        <v>500</v>
      </c>
      <c r="G62" s="44">
        <v>6.9</v>
      </c>
      <c r="H62" s="45">
        <f t="shared" ref="H62:H63" si="13">0.44*0.355*0.23</f>
        <v>3.5926E-2</v>
      </c>
    </row>
    <row r="63" spans="1:8" ht="35.25" customHeight="1">
      <c r="A63" s="53" t="s">
        <v>1087</v>
      </c>
      <c r="B63" s="72" t="s">
        <v>163</v>
      </c>
      <c r="C63" s="53" t="s">
        <v>1088</v>
      </c>
      <c r="D63" s="48"/>
      <c r="E63" s="29">
        <v>255</v>
      </c>
      <c r="F63" s="30">
        <v>500</v>
      </c>
      <c r="G63" s="44">
        <v>6.9</v>
      </c>
      <c r="H63" s="45">
        <f t="shared" si="13"/>
        <v>3.5926E-2</v>
      </c>
    </row>
    <row r="64" spans="1:8" ht="33" customHeight="1">
      <c r="A64" s="53" t="s">
        <v>1089</v>
      </c>
      <c r="B64" s="72" t="s">
        <v>163</v>
      </c>
      <c r="C64" s="53" t="s">
        <v>1090</v>
      </c>
      <c r="D64" s="48"/>
      <c r="E64" s="29">
        <v>9</v>
      </c>
      <c r="F64" s="30">
        <v>10000</v>
      </c>
      <c r="G64" s="30">
        <v>20</v>
      </c>
      <c r="H64" s="45">
        <f t="shared" ref="H64:H68" si="14">0.34*0.34*0.245</f>
        <v>2.8322000000000003E-2</v>
      </c>
    </row>
    <row r="65" spans="1:8" ht="42" customHeight="1">
      <c r="A65" s="53" t="s">
        <v>1091</v>
      </c>
      <c r="B65" s="72" t="s">
        <v>163</v>
      </c>
      <c r="C65" s="53" t="s">
        <v>1092</v>
      </c>
      <c r="D65" s="48"/>
      <c r="E65" s="29">
        <v>9</v>
      </c>
      <c r="F65" s="30">
        <v>10000</v>
      </c>
      <c r="G65" s="30">
        <v>20</v>
      </c>
      <c r="H65" s="45">
        <f t="shared" si="14"/>
        <v>2.8322000000000003E-2</v>
      </c>
    </row>
    <row r="66" spans="1:8" ht="45.75" customHeight="1">
      <c r="A66" s="53" t="s">
        <v>163</v>
      </c>
      <c r="B66" s="72" t="s">
        <v>163</v>
      </c>
      <c r="C66" s="53" t="s">
        <v>1093</v>
      </c>
      <c r="D66" s="48"/>
      <c r="E66" s="72">
        <v>207</v>
      </c>
      <c r="F66" s="30"/>
      <c r="G66" s="30"/>
      <c r="H66" s="30"/>
    </row>
    <row r="67" spans="1:8" ht="47.25" customHeight="1">
      <c r="A67" s="53" t="s">
        <v>1094</v>
      </c>
      <c r="B67" s="72" t="s">
        <v>163</v>
      </c>
      <c r="C67" s="139" t="s">
        <v>1095</v>
      </c>
      <c r="D67" s="85"/>
      <c r="E67" s="30">
        <v>270</v>
      </c>
      <c r="F67" s="29">
        <v>100</v>
      </c>
      <c r="G67" s="29">
        <v>5.6</v>
      </c>
      <c r="H67" s="59">
        <f t="shared" si="14"/>
        <v>2.8322000000000003E-2</v>
      </c>
    </row>
    <row r="68" spans="1:8" ht="54.75" customHeight="1">
      <c r="A68" s="53" t="s">
        <v>1096</v>
      </c>
      <c r="B68" s="72" t="s">
        <v>163</v>
      </c>
      <c r="C68" s="140" t="s">
        <v>1097</v>
      </c>
      <c r="D68" s="85"/>
      <c r="E68" s="30">
        <v>270</v>
      </c>
      <c r="F68" s="29">
        <v>100</v>
      </c>
      <c r="G68" s="29">
        <v>5.6</v>
      </c>
      <c r="H68" s="59">
        <f t="shared" si="14"/>
        <v>2.8322000000000003E-2</v>
      </c>
    </row>
  </sheetData>
  <autoFilter ref="A2:C2" xr:uid="{00000000-0009-0000-0000-000010000000}"/>
  <mergeCells count="13">
    <mergeCell ref="C28:C29"/>
    <mergeCell ref="D28:D29"/>
    <mergeCell ref="B1:D1"/>
    <mergeCell ref="C4:C10"/>
    <mergeCell ref="D4:D10"/>
    <mergeCell ref="C16:C22"/>
    <mergeCell ref="D16:D22"/>
    <mergeCell ref="C44:C50"/>
    <mergeCell ref="D44:D50"/>
    <mergeCell ref="D35:D40"/>
    <mergeCell ref="C35:C40"/>
    <mergeCell ref="C41:C42"/>
    <mergeCell ref="D41:D42"/>
  </mergeCells>
  <pageMargins left="0.7" right="0.7" top="0.75" bottom="0.75" header="0.3" footer="0.3"/>
  <pageSetup paperSize="9"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H28"/>
  <sheetViews>
    <sheetView workbookViewId="0">
      <pane ySplit="2" topLeftCell="A3" activePane="bottomLeft" state="frozen"/>
      <selection activeCell="C4" sqref="C4"/>
      <selection pane="bottomLeft" activeCell="F2" sqref="F2"/>
    </sheetView>
  </sheetViews>
  <sheetFormatPr defaultColWidth="11.42578125" defaultRowHeight="15"/>
  <cols>
    <col min="1" max="1" width="21" style="1" customWidth="1"/>
    <col min="2" max="2" width="10.28515625" style="1" customWidth="1"/>
    <col min="3" max="3" width="36" style="1" customWidth="1"/>
    <col min="4" max="4" width="17.28515625" style="1" customWidth="1"/>
    <col min="5" max="5" width="13.42578125" style="1" customWidth="1"/>
    <col min="6" max="6" width="14.140625" style="1" customWidth="1"/>
    <col min="7" max="7" width="10.42578125" style="1" customWidth="1"/>
    <col min="8" max="220" width="11.42578125" style="1" customWidth="1"/>
    <col min="221" max="221" width="1.7109375" style="1" customWidth="1"/>
    <col min="222" max="222" width="34" style="1" customWidth="1"/>
    <col min="223" max="223" width="59.28515625" style="1" customWidth="1"/>
    <col min="224" max="224" width="29.7109375" style="1" customWidth="1"/>
    <col min="225" max="225" width="13.28515625" style="1" customWidth="1"/>
    <col min="226" max="16384" width="11.42578125" style="1"/>
  </cols>
  <sheetData>
    <row r="1" spans="1:8" ht="62.25" customHeight="1">
      <c r="A1" s="20"/>
      <c r="B1" s="351" t="s">
        <v>1098</v>
      </c>
      <c r="C1" s="351"/>
      <c r="D1" s="351"/>
      <c r="E1" s="351"/>
      <c r="F1" s="141"/>
    </row>
    <row r="2" spans="1:8" ht="51">
      <c r="A2" s="22" t="s">
        <v>57</v>
      </c>
      <c r="B2" s="22" t="s">
        <v>230</v>
      </c>
      <c r="C2" s="22" t="s">
        <v>60</v>
      </c>
      <c r="D2" s="22" t="s">
        <v>61</v>
      </c>
      <c r="E2" s="22" t="s">
        <v>62</v>
      </c>
      <c r="F2" s="23" t="s">
        <v>63</v>
      </c>
      <c r="G2" s="23" t="s">
        <v>64</v>
      </c>
      <c r="H2" s="24" t="s">
        <v>65</v>
      </c>
    </row>
    <row r="3" spans="1:8" s="17" customFormat="1" ht="34.5" customHeight="1">
      <c r="A3" s="25" t="s">
        <v>1099</v>
      </c>
      <c r="B3" s="142"/>
      <c r="C3" s="142"/>
      <c r="D3" s="142"/>
      <c r="E3" s="142"/>
      <c r="F3" s="142"/>
      <c r="G3" s="142"/>
      <c r="H3" s="143"/>
    </row>
    <row r="4" spans="1:8" s="17" customFormat="1" ht="135" customHeight="1">
      <c r="A4" s="53" t="s">
        <v>1100</v>
      </c>
      <c r="B4" s="29" t="s">
        <v>270</v>
      </c>
      <c r="C4" s="28" t="s">
        <v>1101</v>
      </c>
      <c r="D4" s="28"/>
      <c r="E4" s="29">
        <v>18700</v>
      </c>
      <c r="F4" s="55">
        <v>1</v>
      </c>
      <c r="G4" s="144">
        <v>10.8</v>
      </c>
      <c r="H4" s="59">
        <f t="shared" ref="H4:H5" si="0">0.34*0.34*0.4</f>
        <v>4.624000000000001E-2</v>
      </c>
    </row>
    <row r="5" spans="1:8" s="17" customFormat="1" ht="135" customHeight="1">
      <c r="A5" s="53" t="s">
        <v>1102</v>
      </c>
      <c r="B5" s="29" t="s">
        <v>68</v>
      </c>
      <c r="C5" s="28" t="s">
        <v>1103</v>
      </c>
      <c r="D5" s="28"/>
      <c r="E5" s="29">
        <v>18700</v>
      </c>
      <c r="F5" s="55">
        <v>1</v>
      </c>
      <c r="G5" s="144">
        <v>10.8</v>
      </c>
      <c r="H5" s="59">
        <f t="shared" si="0"/>
        <v>4.624000000000001E-2</v>
      </c>
    </row>
    <row r="6" spans="1:8" s="17" customFormat="1" ht="30.75" customHeight="1">
      <c r="A6" s="25" t="s">
        <v>1104</v>
      </c>
      <c r="B6" s="142"/>
      <c r="C6" s="142"/>
      <c r="D6" s="142"/>
      <c r="E6" s="142"/>
      <c r="F6" s="142"/>
      <c r="G6" s="142"/>
      <c r="H6" s="143"/>
    </row>
    <row r="7" spans="1:8" s="17" customFormat="1" ht="147" customHeight="1">
      <c r="A7" s="53" t="s">
        <v>1105</v>
      </c>
      <c r="B7" s="29" t="s">
        <v>270</v>
      </c>
      <c r="C7" s="28" t="s">
        <v>1106</v>
      </c>
      <c r="D7" s="28"/>
      <c r="E7" s="29">
        <v>29190</v>
      </c>
      <c r="F7" s="55">
        <v>1</v>
      </c>
      <c r="G7" s="144">
        <v>15.4</v>
      </c>
      <c r="H7" s="59">
        <f t="shared" ref="H7:H8" si="1">0.46*0.36*0.38</f>
        <v>6.2927999999999998E-2</v>
      </c>
    </row>
    <row r="8" spans="1:8" s="17" customFormat="1" ht="147" customHeight="1">
      <c r="A8" s="53" t="s">
        <v>1107</v>
      </c>
      <c r="B8" s="29" t="s">
        <v>68</v>
      </c>
      <c r="C8" s="28" t="s">
        <v>1108</v>
      </c>
      <c r="D8" s="28"/>
      <c r="E8" s="29">
        <v>29190</v>
      </c>
      <c r="F8" s="55">
        <v>1</v>
      </c>
      <c r="G8" s="144">
        <v>15.4</v>
      </c>
      <c r="H8" s="59">
        <f t="shared" si="1"/>
        <v>6.2927999999999998E-2</v>
      </c>
    </row>
    <row r="9" spans="1:8" s="17" customFormat="1" ht="30.75" customHeight="1">
      <c r="A9" s="25" t="s">
        <v>1109</v>
      </c>
      <c r="B9" s="26"/>
      <c r="C9" s="26"/>
      <c r="D9" s="26"/>
      <c r="E9" s="26"/>
      <c r="F9" s="26"/>
      <c r="G9" s="26"/>
      <c r="H9" s="27"/>
    </row>
    <row r="10" spans="1:8" s="17" customFormat="1" ht="18" customHeight="1">
      <c r="A10" s="53" t="s">
        <v>1110</v>
      </c>
      <c r="B10" s="29" t="s">
        <v>83</v>
      </c>
      <c r="C10" s="234" t="s">
        <v>1111</v>
      </c>
      <c r="D10" s="220"/>
      <c r="E10" s="29">
        <v>106</v>
      </c>
      <c r="F10" s="348">
        <v>125</v>
      </c>
      <c r="G10" s="345">
        <v>2.25</v>
      </c>
      <c r="H10" s="342">
        <f>0.24*0.24*0.36</f>
        <v>2.0735999999999997E-2</v>
      </c>
    </row>
    <row r="11" spans="1:8" s="17" customFormat="1" ht="18" customHeight="1">
      <c r="A11" s="53" t="s">
        <v>1112</v>
      </c>
      <c r="B11" s="29" t="s">
        <v>165</v>
      </c>
      <c r="C11" s="234"/>
      <c r="D11" s="220"/>
      <c r="E11" s="29">
        <v>106</v>
      </c>
      <c r="F11" s="349"/>
      <c r="G11" s="346"/>
      <c r="H11" s="343"/>
    </row>
    <row r="12" spans="1:8" s="17" customFormat="1" ht="18" customHeight="1">
      <c r="A12" s="53" t="s">
        <v>1113</v>
      </c>
      <c r="B12" s="29" t="s">
        <v>85</v>
      </c>
      <c r="C12" s="234"/>
      <c r="D12" s="220"/>
      <c r="E12" s="29">
        <v>106</v>
      </c>
      <c r="F12" s="349"/>
      <c r="G12" s="346"/>
      <c r="H12" s="343"/>
    </row>
    <row r="13" spans="1:8" s="17" customFormat="1" ht="18" customHeight="1">
      <c r="A13" s="53" t="s">
        <v>1114</v>
      </c>
      <c r="B13" s="29" t="s">
        <v>87</v>
      </c>
      <c r="C13" s="234"/>
      <c r="D13" s="220"/>
      <c r="E13" s="29">
        <v>106</v>
      </c>
      <c r="F13" s="349"/>
      <c r="G13" s="346"/>
      <c r="H13" s="343"/>
    </row>
    <row r="14" spans="1:8" s="17" customFormat="1" ht="18" customHeight="1">
      <c r="A14" s="53" t="s">
        <v>1115</v>
      </c>
      <c r="B14" s="29" t="s">
        <v>68</v>
      </c>
      <c r="C14" s="234"/>
      <c r="D14" s="220"/>
      <c r="E14" s="29">
        <v>106</v>
      </c>
      <c r="F14" s="349"/>
      <c r="G14" s="346"/>
      <c r="H14" s="343"/>
    </row>
    <row r="15" spans="1:8" s="17" customFormat="1" ht="20.25" customHeight="1">
      <c r="A15" s="53" t="s">
        <v>1116</v>
      </c>
      <c r="B15" s="29" t="s">
        <v>72</v>
      </c>
      <c r="C15" s="234"/>
      <c r="D15" s="220"/>
      <c r="E15" s="29">
        <v>106</v>
      </c>
      <c r="F15" s="349"/>
      <c r="G15" s="346"/>
      <c r="H15" s="343"/>
    </row>
    <row r="16" spans="1:8" s="17" customFormat="1" ht="18" customHeight="1">
      <c r="A16" s="53" t="s">
        <v>1117</v>
      </c>
      <c r="B16" s="29" t="s">
        <v>871</v>
      </c>
      <c r="C16" s="234"/>
      <c r="D16" s="220"/>
      <c r="E16" s="29">
        <v>231</v>
      </c>
      <c r="F16" s="350"/>
      <c r="G16" s="347"/>
      <c r="H16" s="344"/>
    </row>
    <row r="17" spans="1:8" s="17" customFormat="1" ht="18" customHeight="1">
      <c r="A17" s="53" t="s">
        <v>1118</v>
      </c>
      <c r="B17" s="29" t="s">
        <v>83</v>
      </c>
      <c r="C17" s="234" t="s">
        <v>1119</v>
      </c>
      <c r="D17" s="220"/>
      <c r="E17" s="29">
        <v>133</v>
      </c>
      <c r="F17" s="348">
        <v>125</v>
      </c>
      <c r="G17" s="345">
        <v>2.25</v>
      </c>
      <c r="H17" s="342">
        <f>0.24*0.24*0.36</f>
        <v>2.0735999999999997E-2</v>
      </c>
    </row>
    <row r="18" spans="1:8" s="17" customFormat="1" ht="18" customHeight="1">
      <c r="A18" s="53" t="s">
        <v>1120</v>
      </c>
      <c r="B18" s="29" t="s">
        <v>165</v>
      </c>
      <c r="C18" s="234"/>
      <c r="D18" s="220"/>
      <c r="E18" s="159">
        <v>133</v>
      </c>
      <c r="F18" s="349"/>
      <c r="G18" s="346"/>
      <c r="H18" s="343"/>
    </row>
    <row r="19" spans="1:8" s="17" customFormat="1" ht="18" customHeight="1">
      <c r="A19" s="53" t="s">
        <v>1121</v>
      </c>
      <c r="B19" s="29" t="s">
        <v>85</v>
      </c>
      <c r="C19" s="234"/>
      <c r="D19" s="220"/>
      <c r="E19" s="159">
        <v>133</v>
      </c>
      <c r="F19" s="349"/>
      <c r="G19" s="346"/>
      <c r="H19" s="343"/>
    </row>
    <row r="20" spans="1:8" s="17" customFormat="1" ht="18" customHeight="1">
      <c r="A20" s="53" t="s">
        <v>1122</v>
      </c>
      <c r="B20" s="29" t="s">
        <v>87</v>
      </c>
      <c r="C20" s="234"/>
      <c r="D20" s="220"/>
      <c r="E20" s="159">
        <v>133</v>
      </c>
      <c r="F20" s="349"/>
      <c r="G20" s="346"/>
      <c r="H20" s="343"/>
    </row>
    <row r="21" spans="1:8" s="17" customFormat="1" ht="18" customHeight="1">
      <c r="A21" s="53" t="s">
        <v>1123</v>
      </c>
      <c r="B21" s="29" t="s">
        <v>68</v>
      </c>
      <c r="C21" s="234"/>
      <c r="D21" s="220"/>
      <c r="E21" s="159">
        <v>133</v>
      </c>
      <c r="F21" s="349"/>
      <c r="G21" s="346"/>
      <c r="H21" s="343"/>
    </row>
    <row r="22" spans="1:8" s="17" customFormat="1" ht="20.25" customHeight="1">
      <c r="A22" s="53" t="s">
        <v>1124</v>
      </c>
      <c r="B22" s="29" t="s">
        <v>72</v>
      </c>
      <c r="C22" s="234"/>
      <c r="D22" s="220"/>
      <c r="E22" s="159">
        <v>133</v>
      </c>
      <c r="F22" s="349"/>
      <c r="G22" s="346"/>
      <c r="H22" s="343"/>
    </row>
    <row r="23" spans="1:8" s="17" customFormat="1" ht="18" customHeight="1">
      <c r="A23" s="53" t="s">
        <v>1125</v>
      </c>
      <c r="B23" s="29" t="s">
        <v>871</v>
      </c>
      <c r="C23" s="234"/>
      <c r="D23" s="220"/>
      <c r="E23" s="29">
        <v>231</v>
      </c>
      <c r="F23" s="350"/>
      <c r="G23" s="347"/>
      <c r="H23" s="344"/>
    </row>
    <row r="24" spans="1:8" s="17" customFormat="1" ht="90" customHeight="1">
      <c r="A24" s="53" t="s">
        <v>1126</v>
      </c>
      <c r="B24" s="29" t="s">
        <v>72</v>
      </c>
      <c r="C24" s="53" t="s">
        <v>1127</v>
      </c>
      <c r="D24" s="29"/>
      <c r="E24" s="55">
        <v>178</v>
      </c>
      <c r="F24" s="55">
        <v>125</v>
      </c>
      <c r="G24" s="55">
        <v>4</v>
      </c>
      <c r="H24" s="59">
        <f>0.48*0.37*0.2</f>
        <v>3.5519999999999996E-2</v>
      </c>
    </row>
    <row r="25" spans="1:8" s="17" customFormat="1" ht="77.25" customHeight="1">
      <c r="A25" s="53" t="s">
        <v>1128</v>
      </c>
      <c r="B25" s="29" t="s">
        <v>68</v>
      </c>
      <c r="C25" s="53" t="s">
        <v>1129</v>
      </c>
      <c r="D25" s="85"/>
      <c r="E25" s="55">
        <v>286</v>
      </c>
      <c r="F25" s="55">
        <v>100</v>
      </c>
      <c r="G25" s="144">
        <v>5.4</v>
      </c>
      <c r="H25" s="59">
        <f>0.27*0.27*0.47</f>
        <v>3.4263000000000002E-2</v>
      </c>
    </row>
    <row r="26" spans="1:8" s="17" customFormat="1" ht="90" customHeight="1">
      <c r="A26" s="53" t="s">
        <v>1130</v>
      </c>
      <c r="B26" s="29" t="s">
        <v>72</v>
      </c>
      <c r="C26" s="53" t="s">
        <v>1127</v>
      </c>
      <c r="D26" s="29"/>
      <c r="E26" s="55">
        <v>154</v>
      </c>
      <c r="F26" s="55">
        <v>125</v>
      </c>
      <c r="G26" s="144">
        <v>2.2999999999999998</v>
      </c>
      <c r="H26" s="59">
        <f t="shared" ref="H26:H28" si="2">0.24*0.24*0.36</f>
        <v>2.0735999999999997E-2</v>
      </c>
    </row>
    <row r="27" spans="1:8" s="17" customFormat="1" ht="90" customHeight="1">
      <c r="A27" s="53" t="s">
        <v>1131</v>
      </c>
      <c r="B27" s="29" t="s">
        <v>68</v>
      </c>
      <c r="C27" s="234" t="s">
        <v>1132</v>
      </c>
      <c r="D27" s="238"/>
      <c r="E27" s="55">
        <v>193</v>
      </c>
      <c r="F27" s="55">
        <v>125</v>
      </c>
      <c r="G27" s="144">
        <v>2.2999999999999998</v>
      </c>
      <c r="H27" s="59">
        <f t="shared" si="2"/>
        <v>2.0735999999999997E-2</v>
      </c>
    </row>
    <row r="28" spans="1:8" s="17" customFormat="1" ht="90" customHeight="1">
      <c r="A28" s="53" t="s">
        <v>1133</v>
      </c>
      <c r="B28" s="29" t="s">
        <v>72</v>
      </c>
      <c r="C28" s="234"/>
      <c r="D28" s="240"/>
      <c r="E28" s="55">
        <v>193</v>
      </c>
      <c r="F28" s="55">
        <v>125</v>
      </c>
      <c r="G28" s="144">
        <v>2.2999999999999998</v>
      </c>
      <c r="H28" s="59">
        <f t="shared" si="2"/>
        <v>2.0735999999999997E-2</v>
      </c>
    </row>
  </sheetData>
  <autoFilter ref="A2:C2" xr:uid="{00000000-0009-0000-0000-000011000000}"/>
  <mergeCells count="13">
    <mergeCell ref="C27:C28"/>
    <mergeCell ref="C10:C16"/>
    <mergeCell ref="D10:D16"/>
    <mergeCell ref="D27:D28"/>
    <mergeCell ref="B1:E1"/>
    <mergeCell ref="C17:C23"/>
    <mergeCell ref="D17:D23"/>
    <mergeCell ref="H17:H23"/>
    <mergeCell ref="G17:G23"/>
    <mergeCell ref="F17:F23"/>
    <mergeCell ref="F10:F16"/>
    <mergeCell ref="G10:G16"/>
    <mergeCell ref="H10:H16"/>
  </mergeCells>
  <pageMargins left="0.7" right="0.7" top="0.75" bottom="0.75" header="0.3" footer="0.3"/>
  <pageSetup paperSize="9" orientation="portrait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A1:E94"/>
  <sheetViews>
    <sheetView workbookViewId="0">
      <pane ySplit="2" topLeftCell="A3" activePane="bottomLeft" state="frozen"/>
      <selection activeCell="C4" sqref="C4:C6"/>
      <selection pane="bottomLeft" activeCell="F2" sqref="F2"/>
    </sheetView>
  </sheetViews>
  <sheetFormatPr defaultColWidth="11.42578125" defaultRowHeight="15"/>
  <cols>
    <col min="1" max="1" width="21" style="1" customWidth="1"/>
    <col min="2" max="2" width="11.7109375" style="1" customWidth="1"/>
    <col min="3" max="3" width="38" style="1" customWidth="1"/>
    <col min="4" max="4" width="16.28515625" style="1" customWidth="1"/>
    <col min="5" max="5" width="16.42578125" style="1" customWidth="1"/>
    <col min="6" max="206" width="11.42578125" style="1" customWidth="1"/>
    <col min="207" max="207" width="1.7109375" style="1" customWidth="1"/>
    <col min="208" max="208" width="34" style="1" customWidth="1"/>
    <col min="209" max="209" width="59.28515625" style="1" customWidth="1"/>
    <col min="210" max="210" width="29.7109375" style="1" customWidth="1"/>
    <col min="211" max="211" width="13.28515625" style="1" customWidth="1"/>
    <col min="212" max="16384" width="11.42578125" style="1"/>
  </cols>
  <sheetData>
    <row r="1" spans="1:5" ht="59.1" customHeight="1">
      <c r="A1" s="20"/>
      <c r="B1" s="265" t="s">
        <v>1134</v>
      </c>
      <c r="C1" s="265"/>
      <c r="D1" s="265"/>
      <c r="E1" s="265"/>
    </row>
    <row r="2" spans="1:5" ht="25.5">
      <c r="A2" s="22" t="s">
        <v>57</v>
      </c>
      <c r="B2" s="22" t="s">
        <v>230</v>
      </c>
      <c r="C2" s="22" t="s">
        <v>60</v>
      </c>
      <c r="D2" s="22" t="s">
        <v>61</v>
      </c>
      <c r="E2" s="22" t="s">
        <v>62</v>
      </c>
    </row>
    <row r="3" spans="1:5" s="17" customFormat="1" ht="21.75" customHeight="1">
      <c r="A3" s="25" t="s">
        <v>1135</v>
      </c>
      <c r="B3" s="26"/>
      <c r="C3" s="26"/>
      <c r="D3" s="26"/>
      <c r="E3" s="26"/>
    </row>
    <row r="4" spans="1:5" s="145" customFormat="1" ht="33" customHeight="1">
      <c r="A4" s="28" t="s">
        <v>1136</v>
      </c>
      <c r="B4" s="29" t="s">
        <v>1137</v>
      </c>
      <c r="C4" s="327" t="s">
        <v>1138</v>
      </c>
      <c r="D4" s="328"/>
      <c r="E4" s="55" t="s">
        <v>1006</v>
      </c>
    </row>
    <row r="5" spans="1:5" s="145" customFormat="1" ht="33" customHeight="1">
      <c r="A5" s="28" t="s">
        <v>1139</v>
      </c>
      <c r="B5" s="29" t="s">
        <v>1140</v>
      </c>
      <c r="C5" s="327"/>
      <c r="D5" s="328"/>
      <c r="E5" s="55" t="s">
        <v>1006</v>
      </c>
    </row>
    <row r="6" spans="1:5" s="145" customFormat="1" ht="33" customHeight="1">
      <c r="A6" s="28" t="s">
        <v>1141</v>
      </c>
      <c r="B6" s="29" t="s">
        <v>68</v>
      </c>
      <c r="C6" s="327"/>
      <c r="D6" s="328"/>
      <c r="E6" s="55" t="s">
        <v>1006</v>
      </c>
    </row>
    <row r="7" spans="1:5" s="145" customFormat="1" ht="81" customHeight="1">
      <c r="A7" s="28" t="s">
        <v>1142</v>
      </c>
      <c r="B7" s="29" t="s">
        <v>1143</v>
      </c>
      <c r="C7" s="131" t="s">
        <v>1144</v>
      </c>
      <c r="D7" s="131"/>
      <c r="E7" s="55" t="s">
        <v>1006</v>
      </c>
    </row>
    <row r="8" spans="1:5" s="145" customFormat="1" ht="74.25" customHeight="1">
      <c r="A8" s="122" t="s">
        <v>1145</v>
      </c>
      <c r="B8" s="132" t="s">
        <v>1146</v>
      </c>
      <c r="C8" s="131" t="s">
        <v>1144</v>
      </c>
      <c r="D8" s="134"/>
      <c r="E8" s="55" t="s">
        <v>1006</v>
      </c>
    </row>
    <row r="9" spans="1:5" s="145" customFormat="1" ht="74.25" customHeight="1">
      <c r="A9" s="122" t="s">
        <v>1147</v>
      </c>
      <c r="B9" s="132" t="s">
        <v>85</v>
      </c>
      <c r="C9" s="131" t="s">
        <v>1144</v>
      </c>
      <c r="D9" s="134"/>
      <c r="E9" s="55" t="s">
        <v>1006</v>
      </c>
    </row>
    <row r="10" spans="1:5" s="145" customFormat="1" ht="74.25" customHeight="1">
      <c r="A10" s="122" t="s">
        <v>1148</v>
      </c>
      <c r="B10" s="132" t="s">
        <v>1149</v>
      </c>
      <c r="C10" s="146" t="s">
        <v>1150</v>
      </c>
      <c r="D10" s="134"/>
      <c r="E10" s="55" t="s">
        <v>1006</v>
      </c>
    </row>
    <row r="11" spans="1:5" s="145" customFormat="1" ht="74.25" customHeight="1">
      <c r="A11" s="122" t="s">
        <v>1151</v>
      </c>
      <c r="B11" s="132" t="s">
        <v>1149</v>
      </c>
      <c r="C11" s="146" t="s">
        <v>1152</v>
      </c>
      <c r="D11" s="134"/>
      <c r="E11" s="55" t="s">
        <v>1006</v>
      </c>
    </row>
    <row r="12" spans="1:5" s="145" customFormat="1" ht="33" customHeight="1">
      <c r="A12" s="122" t="s">
        <v>1153</v>
      </c>
      <c r="B12" s="123" t="s">
        <v>68</v>
      </c>
      <c r="C12" s="317" t="s">
        <v>1154</v>
      </c>
      <c r="D12" s="313"/>
      <c r="E12" s="55" t="s">
        <v>1006</v>
      </c>
    </row>
    <row r="13" spans="1:5" s="145" customFormat="1" ht="33" customHeight="1">
      <c r="A13" s="122" t="s">
        <v>1155</v>
      </c>
      <c r="B13" s="123" t="s">
        <v>85</v>
      </c>
      <c r="C13" s="312"/>
      <c r="D13" s="313"/>
      <c r="E13" s="55" t="s">
        <v>1006</v>
      </c>
    </row>
    <row r="14" spans="1:5" s="145" customFormat="1" ht="33" customHeight="1">
      <c r="A14" s="122" t="s">
        <v>1156</v>
      </c>
      <c r="B14" s="123" t="s">
        <v>83</v>
      </c>
      <c r="C14" s="312"/>
      <c r="D14" s="313"/>
      <c r="E14" s="55" t="s">
        <v>1006</v>
      </c>
    </row>
    <row r="15" spans="1:5" s="145" customFormat="1" ht="93" customHeight="1">
      <c r="A15" s="121" t="s">
        <v>1157</v>
      </c>
      <c r="B15" s="132" t="s">
        <v>869</v>
      </c>
      <c r="C15" s="126" t="s">
        <v>1158</v>
      </c>
      <c r="D15" s="140"/>
      <c r="E15" s="55" t="s">
        <v>1006</v>
      </c>
    </row>
    <row r="16" spans="1:5" s="147" customFormat="1" ht="13.5" customHeight="1">
      <c r="A16" s="121" t="s">
        <v>1159</v>
      </c>
      <c r="B16" s="132" t="s">
        <v>68</v>
      </c>
      <c r="C16" s="353" t="s">
        <v>1160</v>
      </c>
      <c r="D16" s="352"/>
      <c r="E16" s="55" t="s">
        <v>1006</v>
      </c>
    </row>
    <row r="17" spans="1:5">
      <c r="A17" s="121" t="s">
        <v>1161</v>
      </c>
      <c r="B17" s="148" t="s">
        <v>83</v>
      </c>
      <c r="C17" s="354"/>
      <c r="D17" s="352"/>
      <c r="E17" s="55" t="s">
        <v>1006</v>
      </c>
    </row>
    <row r="18" spans="1:5">
      <c r="A18" s="121" t="s">
        <v>1162</v>
      </c>
      <c r="B18" s="148" t="s">
        <v>165</v>
      </c>
      <c r="C18" s="354"/>
      <c r="D18" s="352"/>
      <c r="E18" s="55" t="s">
        <v>1006</v>
      </c>
    </row>
    <row r="19" spans="1:5">
      <c r="A19" s="121" t="s">
        <v>1163</v>
      </c>
      <c r="B19" s="148" t="s">
        <v>85</v>
      </c>
      <c r="C19" s="354"/>
      <c r="D19" s="352"/>
      <c r="E19" s="55" t="s">
        <v>1006</v>
      </c>
    </row>
    <row r="20" spans="1:5">
      <c r="A20" s="121" t="s">
        <v>1164</v>
      </c>
      <c r="B20" s="148" t="s">
        <v>87</v>
      </c>
      <c r="C20" s="354"/>
      <c r="D20" s="352"/>
      <c r="E20" s="55" t="s">
        <v>1006</v>
      </c>
    </row>
    <row r="21" spans="1:5" ht="22.5">
      <c r="A21" s="121" t="s">
        <v>1165</v>
      </c>
      <c r="B21" s="149" t="s">
        <v>72</v>
      </c>
      <c r="C21" s="354"/>
      <c r="D21" s="352"/>
      <c r="E21" s="55" t="s">
        <v>1006</v>
      </c>
    </row>
    <row r="22" spans="1:5">
      <c r="A22" s="121" t="s">
        <v>1166</v>
      </c>
      <c r="B22" s="148" t="s">
        <v>91</v>
      </c>
      <c r="C22" s="354"/>
      <c r="D22" s="352"/>
      <c r="E22" s="55" t="s">
        <v>1006</v>
      </c>
    </row>
    <row r="23" spans="1:5" s="147" customFormat="1" ht="13.5" customHeight="1">
      <c r="A23" s="121" t="s">
        <v>1167</v>
      </c>
      <c r="B23" s="132" t="s">
        <v>85</v>
      </c>
      <c r="C23" s="353" t="s">
        <v>1168</v>
      </c>
      <c r="D23" s="352"/>
      <c r="E23" s="55" t="s">
        <v>1006</v>
      </c>
    </row>
    <row r="24" spans="1:5">
      <c r="A24" s="121" t="s">
        <v>1169</v>
      </c>
      <c r="B24" s="148" t="s">
        <v>83</v>
      </c>
      <c r="C24" s="354"/>
      <c r="D24" s="352"/>
      <c r="E24" s="55" t="s">
        <v>1006</v>
      </c>
    </row>
    <row r="25" spans="1:5">
      <c r="A25" s="121" t="s">
        <v>1170</v>
      </c>
      <c r="B25" s="148" t="s">
        <v>165</v>
      </c>
      <c r="C25" s="354"/>
      <c r="D25" s="352"/>
      <c r="E25" s="55" t="s">
        <v>1006</v>
      </c>
    </row>
    <row r="26" spans="1:5">
      <c r="A26" s="121" t="s">
        <v>1171</v>
      </c>
      <c r="B26" s="148" t="s">
        <v>87</v>
      </c>
      <c r="C26" s="354"/>
      <c r="D26" s="352"/>
      <c r="E26" s="55" t="s">
        <v>1006</v>
      </c>
    </row>
    <row r="27" spans="1:5" ht="22.5">
      <c r="A27" s="121" t="s">
        <v>1172</v>
      </c>
      <c r="B27" s="149" t="s">
        <v>1173</v>
      </c>
      <c r="C27" s="354"/>
      <c r="D27" s="352"/>
      <c r="E27" s="55" t="s">
        <v>1006</v>
      </c>
    </row>
    <row r="28" spans="1:5">
      <c r="A28" s="121" t="s">
        <v>1174</v>
      </c>
      <c r="B28" s="149" t="s">
        <v>91</v>
      </c>
      <c r="C28" s="354"/>
      <c r="D28" s="352"/>
      <c r="E28" s="55" t="s">
        <v>1006</v>
      </c>
    </row>
    <row r="29" spans="1:5">
      <c r="A29" s="121" t="s">
        <v>1175</v>
      </c>
      <c r="B29" s="148" t="s">
        <v>68</v>
      </c>
      <c r="C29" s="354"/>
      <c r="D29" s="352"/>
      <c r="E29" s="55" t="s">
        <v>1006</v>
      </c>
    </row>
    <row r="30" spans="1:5" s="145" customFormat="1" ht="31.5" customHeight="1">
      <c r="A30" s="121" t="s">
        <v>1176</v>
      </c>
      <c r="B30" s="132" t="s">
        <v>1177</v>
      </c>
      <c r="C30" s="317" t="s">
        <v>1178</v>
      </c>
      <c r="D30" s="332"/>
      <c r="E30" s="55" t="s">
        <v>1006</v>
      </c>
    </row>
    <row r="31" spans="1:5" s="145" customFormat="1" ht="31.5" customHeight="1">
      <c r="A31" s="121" t="s">
        <v>1179</v>
      </c>
      <c r="B31" s="132" t="s">
        <v>1180</v>
      </c>
      <c r="C31" s="317"/>
      <c r="D31" s="333"/>
      <c r="E31" s="55" t="s">
        <v>1006</v>
      </c>
    </row>
    <row r="32" spans="1:5" s="145" customFormat="1" ht="31.5" customHeight="1">
      <c r="A32" s="121" t="s">
        <v>1181</v>
      </c>
      <c r="B32" s="132" t="s">
        <v>1182</v>
      </c>
      <c r="C32" s="317"/>
      <c r="D32" s="333"/>
      <c r="E32" s="55" t="s">
        <v>1006</v>
      </c>
    </row>
    <row r="33" spans="1:5" s="145" customFormat="1" ht="31.5" customHeight="1">
      <c r="A33" s="121" t="s">
        <v>1183</v>
      </c>
      <c r="B33" s="132" t="s">
        <v>1184</v>
      </c>
      <c r="C33" s="317"/>
      <c r="D33" s="334"/>
      <c r="E33" s="55" t="s">
        <v>1006</v>
      </c>
    </row>
    <row r="34" spans="1:5" s="145" customFormat="1" ht="30.75" customHeight="1">
      <c r="A34" s="150" t="s">
        <v>1185</v>
      </c>
      <c r="B34" s="132" t="s">
        <v>1186</v>
      </c>
      <c r="C34" s="317" t="s">
        <v>1187</v>
      </c>
      <c r="D34" s="355"/>
      <c r="E34" s="55" t="s">
        <v>1006</v>
      </c>
    </row>
    <row r="35" spans="1:5" s="145" customFormat="1" ht="30.75" customHeight="1">
      <c r="A35" s="150" t="s">
        <v>1188</v>
      </c>
      <c r="B35" s="132" t="s">
        <v>1189</v>
      </c>
      <c r="C35" s="312"/>
      <c r="D35" s="356"/>
      <c r="E35" s="55" t="s">
        <v>1006</v>
      </c>
    </row>
    <row r="36" spans="1:5" s="145" customFormat="1" ht="30.75" customHeight="1">
      <c r="A36" s="150" t="s">
        <v>1190</v>
      </c>
      <c r="B36" s="132" t="s">
        <v>1180</v>
      </c>
      <c r="C36" s="312"/>
      <c r="D36" s="356"/>
      <c r="E36" s="55" t="s">
        <v>1006</v>
      </c>
    </row>
    <row r="37" spans="1:5" s="145" customFormat="1" ht="30.75" customHeight="1">
      <c r="A37" s="150" t="s">
        <v>1191</v>
      </c>
      <c r="B37" s="132" t="s">
        <v>1182</v>
      </c>
      <c r="C37" s="312"/>
      <c r="D37" s="356"/>
      <c r="E37" s="55" t="s">
        <v>1006</v>
      </c>
    </row>
    <row r="38" spans="1:5" s="145" customFormat="1" ht="30.75" customHeight="1">
      <c r="A38" s="150" t="s">
        <v>1192</v>
      </c>
      <c r="B38" s="132" t="s">
        <v>1193</v>
      </c>
      <c r="C38" s="312"/>
      <c r="D38" s="356"/>
      <c r="E38" s="55" t="s">
        <v>1006</v>
      </c>
    </row>
    <row r="39" spans="1:5" s="145" customFormat="1" ht="30.75" customHeight="1">
      <c r="A39" s="150" t="s">
        <v>1194</v>
      </c>
      <c r="B39" s="132" t="s">
        <v>1184</v>
      </c>
      <c r="C39" s="312"/>
      <c r="D39" s="357"/>
      <c r="E39" s="55" t="s">
        <v>1006</v>
      </c>
    </row>
    <row r="40" spans="1:5" s="145" customFormat="1" ht="40.5" customHeight="1">
      <c r="A40" s="150" t="s">
        <v>1195</v>
      </c>
      <c r="B40" s="132" t="s">
        <v>1196</v>
      </c>
      <c r="C40" s="317" t="s">
        <v>1197</v>
      </c>
      <c r="D40" s="355"/>
      <c r="E40" s="55" t="s">
        <v>1006</v>
      </c>
    </row>
    <row r="41" spans="1:5" s="145" customFormat="1" ht="40.5" customHeight="1">
      <c r="A41" s="150" t="s">
        <v>1198</v>
      </c>
      <c r="B41" s="132" t="s">
        <v>1182</v>
      </c>
      <c r="C41" s="317"/>
      <c r="D41" s="356"/>
      <c r="E41" s="55" t="s">
        <v>1006</v>
      </c>
    </row>
    <row r="42" spans="1:5" s="145" customFormat="1" ht="40.5" customHeight="1">
      <c r="A42" s="152" t="s">
        <v>1199</v>
      </c>
      <c r="B42" s="151" t="s">
        <v>1180</v>
      </c>
      <c r="C42" s="214"/>
      <c r="D42" s="356"/>
      <c r="E42" s="55" t="s">
        <v>1006</v>
      </c>
    </row>
    <row r="43" spans="1:5" ht="25.5" customHeight="1">
      <c r="A43" s="153" t="s">
        <v>1200</v>
      </c>
      <c r="B43" s="82"/>
      <c r="C43" s="82"/>
      <c r="D43" s="82"/>
      <c r="E43" s="82"/>
    </row>
    <row r="44" spans="1:5" ht="81.75" customHeight="1">
      <c r="A44" s="152" t="s">
        <v>1201</v>
      </c>
      <c r="B44" s="151" t="s">
        <v>234</v>
      </c>
      <c r="C44" s="312" t="s">
        <v>1202</v>
      </c>
      <c r="D44" s="154"/>
      <c r="E44" s="55" t="s">
        <v>1006</v>
      </c>
    </row>
    <row r="45" spans="1:5" ht="81.75" customHeight="1">
      <c r="A45" s="152" t="s">
        <v>1203</v>
      </c>
      <c r="B45" s="151" t="s">
        <v>1204</v>
      </c>
      <c r="C45" s="313"/>
      <c r="D45" s="154"/>
      <c r="E45" s="55" t="s">
        <v>1006</v>
      </c>
    </row>
    <row r="46" spans="1:5" ht="81.75" customHeight="1">
      <c r="A46" s="152" t="s">
        <v>1205</v>
      </c>
      <c r="B46" s="151" t="s">
        <v>1206</v>
      </c>
      <c r="C46" s="313"/>
      <c r="D46" s="154"/>
      <c r="E46" s="55" t="s">
        <v>1006</v>
      </c>
    </row>
    <row r="47" spans="1:5" ht="81.75" customHeight="1">
      <c r="A47" s="152" t="s">
        <v>1207</v>
      </c>
      <c r="B47" s="151" t="s">
        <v>1208</v>
      </c>
      <c r="C47" s="313"/>
      <c r="D47" s="154"/>
      <c r="E47" s="55" t="s">
        <v>1006</v>
      </c>
    </row>
    <row r="48" spans="1:5" ht="81.75" customHeight="1">
      <c r="A48" s="150" t="s">
        <v>1209</v>
      </c>
      <c r="B48" s="132" t="s">
        <v>1210</v>
      </c>
      <c r="C48" s="313"/>
      <c r="D48" s="154"/>
      <c r="E48" s="55" t="s">
        <v>1006</v>
      </c>
    </row>
    <row r="49" spans="1:5" ht="81" customHeight="1">
      <c r="A49" s="152" t="s">
        <v>1211</v>
      </c>
      <c r="B49" s="151" t="s">
        <v>234</v>
      </c>
      <c r="C49" s="312" t="s">
        <v>1212</v>
      </c>
      <c r="D49" s="154"/>
      <c r="E49" s="55" t="s">
        <v>1006</v>
      </c>
    </row>
    <row r="50" spans="1:5" ht="81" customHeight="1">
      <c r="A50" s="152" t="s">
        <v>1213</v>
      </c>
      <c r="B50" s="151" t="s">
        <v>1204</v>
      </c>
      <c r="C50" s="313"/>
      <c r="D50" s="154"/>
      <c r="E50" s="55" t="s">
        <v>1006</v>
      </c>
    </row>
    <row r="51" spans="1:5" ht="81" customHeight="1">
      <c r="A51" s="152" t="s">
        <v>1214</v>
      </c>
      <c r="B51" s="151" t="s">
        <v>1215</v>
      </c>
      <c r="C51" s="313"/>
      <c r="D51" s="154"/>
      <c r="E51" s="55" t="s">
        <v>1006</v>
      </c>
    </row>
    <row r="52" spans="1:5" ht="81" customHeight="1">
      <c r="A52" s="150" t="s">
        <v>1216</v>
      </c>
      <c r="B52" s="132" t="s">
        <v>1217</v>
      </c>
      <c r="C52" s="313"/>
      <c r="D52" s="154"/>
      <c r="E52" s="55" t="s">
        <v>1006</v>
      </c>
    </row>
    <row r="53" spans="1:5" ht="81" customHeight="1">
      <c r="A53" s="150" t="s">
        <v>1218</v>
      </c>
      <c r="B53" s="151" t="s">
        <v>234</v>
      </c>
      <c r="C53" s="312" t="s">
        <v>1219</v>
      </c>
      <c r="D53" s="154"/>
      <c r="E53" s="55" t="s">
        <v>1006</v>
      </c>
    </row>
    <row r="54" spans="1:5" ht="81" customHeight="1">
      <c r="A54" s="150" t="s">
        <v>1220</v>
      </c>
      <c r="B54" s="151" t="s">
        <v>1204</v>
      </c>
      <c r="C54" s="313"/>
      <c r="D54" s="154"/>
      <c r="E54" s="55" t="s">
        <v>1006</v>
      </c>
    </row>
    <row r="55" spans="1:5" ht="81" customHeight="1">
      <c r="A55" s="150" t="s">
        <v>1221</v>
      </c>
      <c r="B55" s="151" t="s">
        <v>1215</v>
      </c>
      <c r="C55" s="313"/>
      <c r="D55" s="154"/>
      <c r="E55" s="55" t="s">
        <v>1006</v>
      </c>
    </row>
    <row r="56" spans="1:5" ht="81" customHeight="1">
      <c r="A56" s="150" t="s">
        <v>1222</v>
      </c>
      <c r="B56" s="132" t="s">
        <v>1217</v>
      </c>
      <c r="C56" s="313"/>
      <c r="D56" s="154"/>
      <c r="E56" s="55" t="s">
        <v>1006</v>
      </c>
    </row>
    <row r="57" spans="1:5" ht="81" customHeight="1">
      <c r="A57" s="150" t="s">
        <v>1223</v>
      </c>
      <c r="B57" s="151" t="s">
        <v>234</v>
      </c>
      <c r="C57" s="329" t="s">
        <v>1224</v>
      </c>
      <c r="D57" s="154"/>
      <c r="E57" s="55" t="s">
        <v>1006</v>
      </c>
    </row>
    <row r="58" spans="1:5" ht="81" customHeight="1">
      <c r="A58" s="150" t="s">
        <v>1225</v>
      </c>
      <c r="B58" s="151" t="s">
        <v>1226</v>
      </c>
      <c r="C58" s="330"/>
      <c r="D58" s="154"/>
      <c r="E58" s="55" t="s">
        <v>1006</v>
      </c>
    </row>
    <row r="59" spans="1:5" ht="81" customHeight="1">
      <c r="A59" s="150" t="s">
        <v>1227</v>
      </c>
      <c r="B59" s="151" t="s">
        <v>1215</v>
      </c>
      <c r="C59" s="330"/>
      <c r="D59" s="154"/>
      <c r="E59" s="55" t="s">
        <v>1006</v>
      </c>
    </row>
    <row r="60" spans="1:5" ht="81" customHeight="1">
      <c r="A60" s="150" t="s">
        <v>1228</v>
      </c>
      <c r="B60" s="132" t="s">
        <v>1229</v>
      </c>
      <c r="C60" s="330"/>
      <c r="D60" s="154"/>
      <c r="E60" s="55" t="s">
        <v>1006</v>
      </c>
    </row>
    <row r="61" spans="1:5" ht="81" customHeight="1">
      <c r="A61" s="150" t="s">
        <v>1230</v>
      </c>
      <c r="B61" s="132" t="s">
        <v>1217</v>
      </c>
      <c r="C61" s="331"/>
      <c r="D61" s="154"/>
      <c r="E61" s="55" t="s">
        <v>1006</v>
      </c>
    </row>
    <row r="62" spans="1:5" ht="81" customHeight="1">
      <c r="A62" s="150" t="s">
        <v>1231</v>
      </c>
      <c r="B62" s="151" t="s">
        <v>234</v>
      </c>
      <c r="C62" s="329" t="s">
        <v>1232</v>
      </c>
      <c r="D62" s="154"/>
      <c r="E62" s="55" t="s">
        <v>1006</v>
      </c>
    </row>
    <row r="63" spans="1:5" ht="81" customHeight="1">
      <c r="A63" s="150" t="s">
        <v>1233</v>
      </c>
      <c r="B63" s="151" t="s">
        <v>1234</v>
      </c>
      <c r="C63" s="330"/>
      <c r="D63" s="154"/>
      <c r="E63" s="55" t="s">
        <v>1006</v>
      </c>
    </row>
    <row r="64" spans="1:5" ht="81" customHeight="1">
      <c r="A64" s="150" t="s">
        <v>1235</v>
      </c>
      <c r="B64" s="151" t="s">
        <v>1236</v>
      </c>
      <c r="C64" s="330"/>
      <c r="D64" s="154"/>
      <c r="E64" s="55" t="s">
        <v>1006</v>
      </c>
    </row>
    <row r="65" spans="1:5" ht="81" customHeight="1">
      <c r="A65" s="150" t="s">
        <v>1237</v>
      </c>
      <c r="B65" s="132" t="s">
        <v>1217</v>
      </c>
      <c r="C65" s="330"/>
      <c r="D65" s="154"/>
      <c r="E65" s="55" t="s">
        <v>1006</v>
      </c>
    </row>
    <row r="66" spans="1:5" ht="81" customHeight="1">
      <c r="A66" s="150" t="s">
        <v>1238</v>
      </c>
      <c r="B66" s="132" t="s">
        <v>1217</v>
      </c>
      <c r="C66" s="331"/>
      <c r="D66" s="154"/>
      <c r="E66" s="55" t="s">
        <v>1006</v>
      </c>
    </row>
    <row r="67" spans="1:5" ht="81" customHeight="1">
      <c r="A67" s="150" t="s">
        <v>1239</v>
      </c>
      <c r="B67" s="151" t="s">
        <v>234</v>
      </c>
      <c r="C67" s="329" t="s">
        <v>1240</v>
      </c>
      <c r="D67" s="154"/>
      <c r="E67" s="55" t="s">
        <v>1006</v>
      </c>
    </row>
    <row r="68" spans="1:5" ht="81" customHeight="1">
      <c r="A68" s="150" t="s">
        <v>1241</v>
      </c>
      <c r="B68" s="151" t="s">
        <v>1234</v>
      </c>
      <c r="C68" s="330"/>
      <c r="D68" s="154"/>
      <c r="E68" s="55" t="s">
        <v>1006</v>
      </c>
    </row>
    <row r="69" spans="1:5" ht="81" customHeight="1">
      <c r="A69" s="150" t="s">
        <v>1242</v>
      </c>
      <c r="B69" s="151" t="s">
        <v>1243</v>
      </c>
      <c r="C69" s="330"/>
      <c r="D69" s="154"/>
      <c r="E69" s="55" t="s">
        <v>1006</v>
      </c>
    </row>
    <row r="70" spans="1:5" ht="81" customHeight="1">
      <c r="A70" s="150" t="s">
        <v>1244</v>
      </c>
      <c r="B70" s="132" t="s">
        <v>1245</v>
      </c>
      <c r="C70" s="330"/>
      <c r="D70" s="154"/>
      <c r="E70" s="55" t="s">
        <v>1006</v>
      </c>
    </row>
    <row r="71" spans="1:5" ht="81" customHeight="1">
      <c r="A71" s="150" t="s">
        <v>1246</v>
      </c>
      <c r="B71" s="132" t="s">
        <v>1217</v>
      </c>
      <c r="C71" s="331"/>
      <c r="D71" s="154"/>
      <c r="E71" s="55" t="s">
        <v>1006</v>
      </c>
    </row>
    <row r="72" spans="1:5" ht="81" customHeight="1">
      <c r="A72" s="150" t="s">
        <v>1247</v>
      </c>
      <c r="B72" s="151" t="s">
        <v>234</v>
      </c>
      <c r="C72" s="329" t="s">
        <v>1248</v>
      </c>
      <c r="D72" s="154"/>
      <c r="E72" s="55" t="s">
        <v>1006</v>
      </c>
    </row>
    <row r="73" spans="1:5" ht="81" customHeight="1">
      <c r="A73" s="150" t="s">
        <v>1249</v>
      </c>
      <c r="B73" s="151" t="s">
        <v>1234</v>
      </c>
      <c r="C73" s="330"/>
      <c r="D73" s="154"/>
      <c r="E73" s="55" t="s">
        <v>1006</v>
      </c>
    </row>
    <row r="74" spans="1:5" ht="81" customHeight="1">
      <c r="A74" s="150" t="s">
        <v>1250</v>
      </c>
      <c r="B74" s="151" t="s">
        <v>1236</v>
      </c>
      <c r="C74" s="330"/>
      <c r="D74" s="154"/>
      <c r="E74" s="55" t="s">
        <v>1006</v>
      </c>
    </row>
    <row r="75" spans="1:5" ht="81" customHeight="1">
      <c r="A75" s="150" t="s">
        <v>1251</v>
      </c>
      <c r="B75" s="132" t="s">
        <v>1217</v>
      </c>
      <c r="C75" s="331"/>
      <c r="D75" s="154"/>
      <c r="E75" s="55" t="s">
        <v>1006</v>
      </c>
    </row>
    <row r="76" spans="1:5" ht="81" customHeight="1">
      <c r="A76" s="150" t="s">
        <v>1252</v>
      </c>
      <c r="B76" s="151" t="s">
        <v>234</v>
      </c>
      <c r="C76" s="329" t="s">
        <v>1253</v>
      </c>
      <c r="D76" s="154"/>
      <c r="E76" s="55" t="s">
        <v>1006</v>
      </c>
    </row>
    <row r="77" spans="1:5" ht="81" customHeight="1">
      <c r="A77" s="150" t="s">
        <v>1254</v>
      </c>
      <c r="B77" s="151" t="s">
        <v>1226</v>
      </c>
      <c r="C77" s="330"/>
      <c r="D77" s="154"/>
      <c r="E77" s="55" t="s">
        <v>1006</v>
      </c>
    </row>
    <row r="78" spans="1:5" ht="81" customHeight="1">
      <c r="A78" s="150" t="s">
        <v>1255</v>
      </c>
      <c r="B78" s="151" t="s">
        <v>1204</v>
      </c>
      <c r="C78" s="330"/>
      <c r="D78" s="154"/>
      <c r="E78" s="55" t="s">
        <v>1006</v>
      </c>
    </row>
    <row r="79" spans="1:5" ht="81" customHeight="1">
      <c r="A79" s="150" t="s">
        <v>1256</v>
      </c>
      <c r="B79" s="132" t="s">
        <v>1245</v>
      </c>
      <c r="C79" s="330"/>
      <c r="D79" s="154"/>
      <c r="E79" s="55" t="s">
        <v>1006</v>
      </c>
    </row>
    <row r="80" spans="1:5" ht="81" customHeight="1">
      <c r="A80" s="150" t="s">
        <v>1257</v>
      </c>
      <c r="B80" s="132" t="s">
        <v>1217</v>
      </c>
      <c r="C80" s="331"/>
      <c r="D80" s="154"/>
      <c r="E80" s="55" t="s">
        <v>1006</v>
      </c>
    </row>
    <row r="81" spans="1:5" ht="81" customHeight="1">
      <c r="A81" s="150" t="s">
        <v>1258</v>
      </c>
      <c r="B81" s="151" t="s">
        <v>234</v>
      </c>
      <c r="C81" s="329" t="s">
        <v>1259</v>
      </c>
      <c r="D81" s="154"/>
      <c r="E81" s="55" t="s">
        <v>1006</v>
      </c>
    </row>
    <row r="82" spans="1:5" ht="81" customHeight="1">
      <c r="A82" s="150" t="s">
        <v>1260</v>
      </c>
      <c r="B82" s="151" t="s">
        <v>1234</v>
      </c>
      <c r="C82" s="330"/>
      <c r="D82" s="154"/>
      <c r="E82" s="55" t="s">
        <v>1006</v>
      </c>
    </row>
    <row r="83" spans="1:5" ht="81" customHeight="1">
      <c r="A83" s="150" t="s">
        <v>1261</v>
      </c>
      <c r="B83" s="151" t="s">
        <v>1262</v>
      </c>
      <c r="C83" s="330"/>
      <c r="D83" s="154"/>
      <c r="E83" s="55" t="s">
        <v>1006</v>
      </c>
    </row>
    <row r="84" spans="1:5" ht="81" customHeight="1">
      <c r="A84" s="150" t="s">
        <v>1263</v>
      </c>
      <c r="B84" s="151" t="s">
        <v>1262</v>
      </c>
      <c r="C84" s="330"/>
      <c r="D84" s="154"/>
      <c r="E84" s="55" t="s">
        <v>1006</v>
      </c>
    </row>
    <row r="85" spans="1:5" ht="81" customHeight="1">
      <c r="A85" s="150" t="s">
        <v>1264</v>
      </c>
      <c r="B85" s="132" t="s">
        <v>1217</v>
      </c>
      <c r="C85" s="331"/>
      <c r="D85" s="154"/>
      <c r="E85" s="55" t="s">
        <v>1006</v>
      </c>
    </row>
    <row r="86" spans="1:5" ht="81" customHeight="1">
      <c r="A86" s="150" t="s">
        <v>1265</v>
      </c>
      <c r="B86" s="151" t="s">
        <v>234</v>
      </c>
      <c r="C86" s="329" t="s">
        <v>1266</v>
      </c>
      <c r="D86" s="154"/>
      <c r="E86" s="55" t="s">
        <v>1006</v>
      </c>
    </row>
    <row r="87" spans="1:5" ht="81" customHeight="1">
      <c r="A87" s="150" t="s">
        <v>1267</v>
      </c>
      <c r="B87" s="151" t="s">
        <v>1215</v>
      </c>
      <c r="C87" s="330"/>
      <c r="D87" s="154"/>
      <c r="E87" s="55" t="s">
        <v>1006</v>
      </c>
    </row>
    <row r="88" spans="1:5" ht="81" customHeight="1">
      <c r="A88" s="150" t="s">
        <v>1268</v>
      </c>
      <c r="B88" s="151" t="s">
        <v>234</v>
      </c>
      <c r="C88" s="329" t="s">
        <v>1269</v>
      </c>
      <c r="D88" s="154"/>
      <c r="E88" s="55" t="s">
        <v>1006</v>
      </c>
    </row>
    <row r="89" spans="1:5" ht="81" customHeight="1">
      <c r="A89" s="150" t="s">
        <v>1270</v>
      </c>
      <c r="B89" s="132" t="s">
        <v>1215</v>
      </c>
      <c r="C89" s="331"/>
      <c r="D89" s="154"/>
      <c r="E89" s="55" t="s">
        <v>1006</v>
      </c>
    </row>
    <row r="90" spans="1:5" ht="81" customHeight="1">
      <c r="A90" s="150" t="s">
        <v>1271</v>
      </c>
      <c r="B90" s="132" t="s">
        <v>1204</v>
      </c>
      <c r="C90" s="121" t="s">
        <v>1272</v>
      </c>
      <c r="D90" s="154"/>
      <c r="E90" s="55" t="s">
        <v>1006</v>
      </c>
    </row>
    <row r="91" spans="1:5" ht="81" customHeight="1">
      <c r="A91" s="150" t="s">
        <v>1273</v>
      </c>
      <c r="B91" s="151" t="s">
        <v>234</v>
      </c>
      <c r="C91" s="329" t="s">
        <v>1274</v>
      </c>
      <c r="D91" s="154"/>
      <c r="E91" s="55" t="s">
        <v>1006</v>
      </c>
    </row>
    <row r="92" spans="1:5" ht="81" customHeight="1">
      <c r="A92" s="150" t="s">
        <v>1275</v>
      </c>
      <c r="B92" s="132" t="s">
        <v>1215</v>
      </c>
      <c r="C92" s="331"/>
      <c r="D92" s="154"/>
      <c r="E92" s="55" t="s">
        <v>1006</v>
      </c>
    </row>
    <row r="93" spans="1:5" ht="81" customHeight="1">
      <c r="A93" s="150" t="s">
        <v>1276</v>
      </c>
      <c r="B93" s="151" t="s">
        <v>234</v>
      </c>
      <c r="C93" s="329" t="s">
        <v>1277</v>
      </c>
      <c r="D93" s="154"/>
      <c r="E93" s="55" t="s">
        <v>1006</v>
      </c>
    </row>
    <row r="94" spans="1:5" ht="81" customHeight="1">
      <c r="A94" s="150" t="s">
        <v>1278</v>
      </c>
      <c r="B94" s="132" t="s">
        <v>1215</v>
      </c>
      <c r="C94" s="331"/>
      <c r="D94" s="154"/>
      <c r="E94" s="55" t="s">
        <v>1006</v>
      </c>
    </row>
  </sheetData>
  <autoFilter ref="A2:C2" xr:uid="{00000000-0009-0000-0000-000012000000}"/>
  <mergeCells count="29">
    <mergeCell ref="C93:C94"/>
    <mergeCell ref="C86:C87"/>
    <mergeCell ref="C88:C89"/>
    <mergeCell ref="C91:C92"/>
    <mergeCell ref="C62:C66"/>
    <mergeCell ref="C67:C71"/>
    <mergeCell ref="C72:C75"/>
    <mergeCell ref="C76:C80"/>
    <mergeCell ref="C81:C85"/>
    <mergeCell ref="C44:C48"/>
    <mergeCell ref="C49:C52"/>
    <mergeCell ref="C53:C56"/>
    <mergeCell ref="C57:C61"/>
    <mergeCell ref="C23:C29"/>
    <mergeCell ref="C40:C42"/>
    <mergeCell ref="D40:D42"/>
    <mergeCell ref="C30:C33"/>
    <mergeCell ref="D30:D33"/>
    <mergeCell ref="C34:C39"/>
    <mergeCell ref="D34:D39"/>
    <mergeCell ref="D23:D29"/>
    <mergeCell ref="B1:C1"/>
    <mergeCell ref="D1:E1"/>
    <mergeCell ref="C12:C14"/>
    <mergeCell ref="D12:D14"/>
    <mergeCell ref="D16:D22"/>
    <mergeCell ref="C16:C22"/>
    <mergeCell ref="C4:C6"/>
    <mergeCell ref="D4:D6"/>
  </mergeCells>
  <pageMargins left="0.70866141732283472" right="0.70866141732283472" top="0.74803149606299213" bottom="0.74803149606299213" header="0.31496062992125984" footer="0.31496062992125984"/>
  <pageSetup paperSize="9" scale="51" orientation="portrait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H16"/>
  <sheetViews>
    <sheetView zoomScale="110" workbookViewId="0">
      <selection activeCell="F2" sqref="F2"/>
    </sheetView>
  </sheetViews>
  <sheetFormatPr defaultColWidth="11.42578125" defaultRowHeight="15"/>
  <cols>
    <col min="1" max="1" width="21" style="1" customWidth="1"/>
    <col min="2" max="2" width="10.28515625" style="1" customWidth="1"/>
    <col min="3" max="3" width="38" style="1" customWidth="1"/>
    <col min="4" max="4" width="16.28515625" style="1" customWidth="1"/>
    <col min="5" max="5" width="12.7109375" style="1" customWidth="1"/>
    <col min="6" max="6" width="13.28515625" style="1" customWidth="1"/>
    <col min="7" max="7" width="10.42578125" style="1" customWidth="1"/>
    <col min="8" max="228" width="11.42578125" style="1" customWidth="1"/>
    <col min="229" max="229" width="1.7109375" style="1" customWidth="1"/>
    <col min="230" max="230" width="34" style="1" customWidth="1"/>
    <col min="231" max="231" width="59.28515625" style="1" customWidth="1"/>
    <col min="232" max="232" width="29.7109375" style="1" customWidth="1"/>
    <col min="233" max="233" width="13.28515625" style="1" customWidth="1"/>
    <col min="234" max="16384" width="11.42578125" style="1"/>
  </cols>
  <sheetData>
    <row r="1" spans="1:8" ht="57.95" customHeight="1">
      <c r="A1" s="20"/>
      <c r="B1" s="265" t="s">
        <v>1279</v>
      </c>
      <c r="C1" s="265"/>
      <c r="D1" s="265"/>
      <c r="E1" s="265"/>
      <c r="F1" s="265"/>
      <c r="G1" s="80"/>
      <c r="H1" s="80"/>
    </row>
    <row r="2" spans="1:8" ht="51">
      <c r="A2" s="22" t="s">
        <v>57</v>
      </c>
      <c r="B2" s="22" t="s">
        <v>230</v>
      </c>
      <c r="C2" s="22" t="s">
        <v>60</v>
      </c>
      <c r="D2" s="22" t="s">
        <v>61</v>
      </c>
      <c r="E2" s="22" t="s">
        <v>62</v>
      </c>
      <c r="F2" s="23" t="s">
        <v>63</v>
      </c>
      <c r="G2" s="23" t="s">
        <v>64</v>
      </c>
      <c r="H2" s="24" t="s">
        <v>65</v>
      </c>
    </row>
    <row r="3" spans="1:8" s="17" customFormat="1" ht="21" customHeight="1">
      <c r="A3" s="25" t="s">
        <v>1280</v>
      </c>
      <c r="B3" s="26"/>
      <c r="C3" s="26"/>
      <c r="D3" s="26"/>
      <c r="E3" s="26"/>
      <c r="F3" s="156"/>
      <c r="G3" s="156"/>
      <c r="H3" s="156"/>
    </row>
    <row r="4" spans="1:8" ht="57" customHeight="1">
      <c r="A4" s="28" t="s">
        <v>1281</v>
      </c>
      <c r="B4" s="29" t="s">
        <v>270</v>
      </c>
      <c r="C4" s="131" t="s">
        <v>1282</v>
      </c>
      <c r="D4" s="131"/>
      <c r="E4" s="30">
        <v>790</v>
      </c>
      <c r="F4" s="30">
        <v>50</v>
      </c>
      <c r="G4" s="44">
        <v>18.3</v>
      </c>
      <c r="H4" s="45">
        <f t="shared" ref="H4:H9" si="0">0.33*0.33*0.33</f>
        <v>3.5937000000000004E-2</v>
      </c>
    </row>
    <row r="5" spans="1:8" ht="57" customHeight="1">
      <c r="A5" s="28" t="s">
        <v>1283</v>
      </c>
      <c r="B5" s="29" t="s">
        <v>270</v>
      </c>
      <c r="C5" s="131" t="s">
        <v>1284</v>
      </c>
      <c r="D5" s="131"/>
      <c r="E5" s="30">
        <v>390</v>
      </c>
      <c r="F5" s="30">
        <v>50</v>
      </c>
      <c r="G5" s="44">
        <v>18.3</v>
      </c>
      <c r="H5" s="45">
        <f t="shared" si="0"/>
        <v>3.5937000000000004E-2</v>
      </c>
    </row>
    <row r="6" spans="1:8" ht="57" customHeight="1">
      <c r="A6" s="28" t="s">
        <v>1285</v>
      </c>
      <c r="B6" s="29" t="s">
        <v>68</v>
      </c>
      <c r="C6" s="131" t="s">
        <v>1286</v>
      </c>
      <c r="D6" s="131"/>
      <c r="E6" s="30">
        <v>790</v>
      </c>
      <c r="F6" s="30">
        <v>50</v>
      </c>
      <c r="G6" s="44">
        <v>18.3</v>
      </c>
      <c r="H6" s="45">
        <f t="shared" si="0"/>
        <v>3.5937000000000004E-2</v>
      </c>
    </row>
    <row r="7" spans="1:8" ht="57" customHeight="1">
      <c r="A7" s="28" t="s">
        <v>1287</v>
      </c>
      <c r="B7" s="29" t="s">
        <v>68</v>
      </c>
      <c r="C7" s="131" t="s">
        <v>1288</v>
      </c>
      <c r="D7" s="131"/>
      <c r="E7" s="30">
        <v>390</v>
      </c>
      <c r="F7" s="30">
        <v>50</v>
      </c>
      <c r="G7" s="44">
        <v>18.3</v>
      </c>
      <c r="H7" s="45">
        <f t="shared" si="0"/>
        <v>3.5937000000000004E-2</v>
      </c>
    </row>
    <row r="8" spans="1:8" ht="44.25" customHeight="1">
      <c r="A8" s="28" t="s">
        <v>1289</v>
      </c>
      <c r="B8" s="29" t="s">
        <v>270</v>
      </c>
      <c r="C8" s="131" t="s">
        <v>1290</v>
      </c>
      <c r="D8" s="131"/>
      <c r="E8" s="30">
        <v>1050</v>
      </c>
      <c r="F8" s="30">
        <v>25</v>
      </c>
      <c r="G8" s="44">
        <v>10.199999999999999</v>
      </c>
      <c r="H8" s="45">
        <f t="shared" si="0"/>
        <v>3.5937000000000004E-2</v>
      </c>
    </row>
    <row r="9" spans="1:8" ht="47.25" customHeight="1">
      <c r="A9" s="28" t="s">
        <v>1291</v>
      </c>
      <c r="B9" s="29" t="s">
        <v>68</v>
      </c>
      <c r="C9" s="131" t="s">
        <v>1292</v>
      </c>
      <c r="D9" s="131"/>
      <c r="E9" s="30">
        <v>1180</v>
      </c>
      <c r="F9" s="30">
        <v>20</v>
      </c>
      <c r="G9" s="44">
        <v>8.6999999999999993</v>
      </c>
      <c r="H9" s="45">
        <f t="shared" si="0"/>
        <v>3.5937000000000004E-2</v>
      </c>
    </row>
    <row r="10" spans="1:8" ht="55.5" customHeight="1">
      <c r="A10" s="28" t="s">
        <v>1293</v>
      </c>
      <c r="B10" s="29" t="s">
        <v>270</v>
      </c>
      <c r="C10" s="130" t="s">
        <v>1294</v>
      </c>
      <c r="D10" s="131"/>
      <c r="E10" s="30">
        <v>690</v>
      </c>
      <c r="F10" s="30">
        <v>50</v>
      </c>
      <c r="G10" s="44">
        <v>10.199999999999999</v>
      </c>
      <c r="H10" s="45">
        <f t="shared" ref="H10:H11" si="1">0.5*0.25*0.2</f>
        <v>2.5000000000000001E-2</v>
      </c>
    </row>
    <row r="11" spans="1:8" ht="45.75" customHeight="1">
      <c r="A11" s="28" t="s">
        <v>1295</v>
      </c>
      <c r="B11" s="29" t="s">
        <v>270</v>
      </c>
      <c r="C11" s="130" t="s">
        <v>1296</v>
      </c>
      <c r="D11" s="29"/>
      <c r="E11" s="30">
        <v>760</v>
      </c>
      <c r="F11" s="30">
        <v>50</v>
      </c>
      <c r="G11" s="44">
        <v>10.4</v>
      </c>
      <c r="H11" s="45">
        <f t="shared" si="1"/>
        <v>2.5000000000000001E-2</v>
      </c>
    </row>
    <row r="12" spans="1:8" ht="66.75" customHeight="1">
      <c r="A12" s="28" t="s">
        <v>1297</v>
      </c>
      <c r="B12" s="29" t="s">
        <v>68</v>
      </c>
      <c r="C12" s="130" t="s">
        <v>1298</v>
      </c>
      <c r="D12" s="29"/>
      <c r="E12" s="30">
        <v>14330</v>
      </c>
      <c r="F12" s="30">
        <v>2</v>
      </c>
      <c r="G12" s="44">
        <v>22</v>
      </c>
      <c r="H12" s="45">
        <f>0.34*0.34*0.24</f>
        <v>2.7744000000000005E-2</v>
      </c>
    </row>
    <row r="13" spans="1:8" ht="57" customHeight="1">
      <c r="A13" s="28" t="s">
        <v>1299</v>
      </c>
      <c r="B13" s="29" t="s">
        <v>270</v>
      </c>
      <c r="C13" s="131" t="s">
        <v>1300</v>
      </c>
      <c r="D13" s="28"/>
      <c r="E13" s="30">
        <v>460</v>
      </c>
      <c r="F13" s="30">
        <v>1</v>
      </c>
      <c r="G13" s="48">
        <v>0.05</v>
      </c>
      <c r="H13" s="45">
        <v>0</v>
      </c>
    </row>
    <row r="14" spans="1:8" ht="53.25" customHeight="1">
      <c r="A14" s="28" t="s">
        <v>1301</v>
      </c>
      <c r="B14" s="29" t="s">
        <v>270</v>
      </c>
      <c r="C14" s="131" t="s">
        <v>1302</v>
      </c>
      <c r="D14" s="28"/>
      <c r="E14" s="30">
        <v>550</v>
      </c>
      <c r="F14" s="30">
        <v>1</v>
      </c>
      <c r="G14" s="48">
        <v>0.05</v>
      </c>
      <c r="H14" s="45">
        <v>0</v>
      </c>
    </row>
    <row r="15" spans="1:8" ht="36.75" customHeight="1">
      <c r="A15" s="28" t="s">
        <v>1303</v>
      </c>
      <c r="B15" s="29" t="s">
        <v>68</v>
      </c>
      <c r="C15" s="327" t="s">
        <v>1304</v>
      </c>
      <c r="D15" s="220"/>
      <c r="E15" s="30">
        <v>500</v>
      </c>
      <c r="F15" s="30">
        <v>1</v>
      </c>
      <c r="G15" s="48">
        <v>0.05</v>
      </c>
      <c r="H15" s="45">
        <v>0</v>
      </c>
    </row>
    <row r="16" spans="1:8" ht="36.75" customHeight="1">
      <c r="A16" s="28" t="s">
        <v>1305</v>
      </c>
      <c r="B16" s="29" t="s">
        <v>270</v>
      </c>
      <c r="C16" s="327"/>
      <c r="D16" s="220"/>
      <c r="E16" s="30">
        <v>500</v>
      </c>
      <c r="F16" s="30">
        <v>1</v>
      </c>
      <c r="G16" s="48">
        <v>0.05</v>
      </c>
      <c r="H16" s="45">
        <v>0</v>
      </c>
    </row>
  </sheetData>
  <autoFilter ref="A2:C2" xr:uid="{00000000-0009-0000-0000-000013000000}"/>
  <mergeCells count="4">
    <mergeCell ref="C15:C16"/>
    <mergeCell ref="D15:D16"/>
    <mergeCell ref="B1:D1"/>
    <mergeCell ref="E1:F1"/>
  </mergeCells>
  <pageMargins left="0.7" right="0.7" top="0.75" bottom="0.75" header="0.3" footer="0.3"/>
  <pageSetup paperSize="9" orientation="portrait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F7"/>
  <sheetViews>
    <sheetView zoomScale="110" workbookViewId="0">
      <selection activeCell="G2" sqref="G2"/>
    </sheetView>
  </sheetViews>
  <sheetFormatPr defaultColWidth="8.85546875" defaultRowHeight="15"/>
  <cols>
    <col min="1" max="5" width="22.140625" style="1" customWidth="1"/>
    <col min="6" max="6" width="13.140625" style="1" customWidth="1"/>
    <col min="7" max="16384" width="8.85546875" style="1"/>
  </cols>
  <sheetData>
    <row r="1" spans="1:6" ht="65.099999999999994" customHeight="1">
      <c r="B1" s="265" t="s">
        <v>54</v>
      </c>
      <c r="C1" s="265"/>
      <c r="D1" s="265"/>
      <c r="E1" s="265"/>
      <c r="F1" s="265"/>
    </row>
    <row r="2" spans="1:6" ht="25.5">
      <c r="A2" s="22" t="s">
        <v>230</v>
      </c>
      <c r="B2" s="22" t="s">
        <v>1306</v>
      </c>
      <c r="C2" s="22" t="s">
        <v>1307</v>
      </c>
      <c r="D2" s="22" t="s">
        <v>60</v>
      </c>
      <c r="E2" s="22" t="s">
        <v>61</v>
      </c>
      <c r="F2" s="22" t="s">
        <v>62</v>
      </c>
    </row>
    <row r="3" spans="1:6" ht="59.25" customHeight="1">
      <c r="A3" s="58" t="s">
        <v>1308</v>
      </c>
      <c r="B3" s="58" t="s">
        <v>1309</v>
      </c>
      <c r="C3" s="58">
        <v>200</v>
      </c>
      <c r="D3" s="157" t="s">
        <v>1310</v>
      </c>
      <c r="E3" s="85"/>
      <c r="F3" s="58" t="s">
        <v>1006</v>
      </c>
    </row>
    <row r="4" spans="1:6" ht="86.25" customHeight="1">
      <c r="A4" s="29" t="s">
        <v>1308</v>
      </c>
      <c r="B4" s="29" t="s">
        <v>1309</v>
      </c>
      <c r="C4" s="29">
        <v>300</v>
      </c>
      <c r="D4" s="157" t="s">
        <v>1311</v>
      </c>
      <c r="E4" s="85"/>
      <c r="F4" s="58" t="s">
        <v>1006</v>
      </c>
    </row>
    <row r="5" spans="1:6" ht="66.75" customHeight="1">
      <c r="A5" s="29" t="s">
        <v>1308</v>
      </c>
      <c r="B5" s="29" t="s">
        <v>1309</v>
      </c>
      <c r="C5" s="29">
        <v>200</v>
      </c>
      <c r="D5" s="157" t="s">
        <v>1312</v>
      </c>
      <c r="E5" s="85"/>
      <c r="F5" s="58" t="s">
        <v>1006</v>
      </c>
    </row>
    <row r="6" spans="1:6" ht="66.75" customHeight="1">
      <c r="A6" s="29" t="s">
        <v>202</v>
      </c>
      <c r="B6" s="29" t="s">
        <v>1309</v>
      </c>
      <c r="C6" s="29">
        <v>300</v>
      </c>
      <c r="D6" s="157" t="s">
        <v>1313</v>
      </c>
      <c r="E6" s="85"/>
      <c r="F6" s="58" t="s">
        <v>1006</v>
      </c>
    </row>
    <row r="7" spans="1:6" ht="59.25" customHeight="1">
      <c r="A7" s="58" t="s">
        <v>1308</v>
      </c>
      <c r="B7" s="58" t="s">
        <v>1309</v>
      </c>
      <c r="C7" s="58">
        <v>300</v>
      </c>
      <c r="D7" s="157" t="s">
        <v>1310</v>
      </c>
      <c r="E7" s="85"/>
      <c r="F7" s="58" t="s">
        <v>1006</v>
      </c>
    </row>
  </sheetData>
  <mergeCells count="1">
    <mergeCell ref="B1:F1"/>
  </mergeCells>
  <pageMargins left="0.7" right="0.7" top="0.75" bottom="0.75" header="0.3" footer="0.3"/>
  <pageSetup paperSize="9" orientation="portrait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rgb="FF00B050"/>
  </sheetPr>
  <dimension ref="A1:E24"/>
  <sheetViews>
    <sheetView workbookViewId="0">
      <selection activeCell="F2" sqref="F2"/>
    </sheetView>
  </sheetViews>
  <sheetFormatPr defaultRowHeight="15"/>
  <cols>
    <col min="1" max="1" width="21.85546875" customWidth="1"/>
    <col min="2" max="2" width="16.85546875" customWidth="1"/>
    <col min="3" max="3" width="27.140625" customWidth="1"/>
    <col min="4" max="4" width="25" customWidth="1"/>
    <col min="5" max="5" width="12.7109375" customWidth="1"/>
  </cols>
  <sheetData>
    <row r="1" spans="1:5" ht="67.5" customHeight="1">
      <c r="B1" s="351" t="s">
        <v>1314</v>
      </c>
      <c r="C1" s="351"/>
      <c r="D1" s="351"/>
      <c r="E1" s="351"/>
    </row>
    <row r="2" spans="1:5" s="1" customFormat="1" ht="25.5" customHeight="1">
      <c r="A2" s="158" t="s">
        <v>1315</v>
      </c>
      <c r="B2" s="82"/>
      <c r="C2" s="82"/>
      <c r="D2" s="82"/>
      <c r="E2" s="22" t="s">
        <v>62</v>
      </c>
    </row>
    <row r="3" spans="1:5" s="1" customFormat="1" ht="81.75" customHeight="1">
      <c r="A3" s="152" t="s">
        <v>1316</v>
      </c>
      <c r="B3" s="151" t="s">
        <v>134</v>
      </c>
      <c r="C3" s="152" t="s">
        <v>1317</v>
      </c>
      <c r="D3" s="154"/>
      <c r="E3" s="133" t="s">
        <v>1006</v>
      </c>
    </row>
    <row r="4" spans="1:5" s="1" customFormat="1" ht="81.75" customHeight="1">
      <c r="A4" s="152" t="s">
        <v>1318</v>
      </c>
      <c r="B4" s="151" t="s">
        <v>134</v>
      </c>
      <c r="C4" s="152" t="s">
        <v>1317</v>
      </c>
      <c r="D4" s="154"/>
      <c r="E4" s="133" t="s">
        <v>1006</v>
      </c>
    </row>
    <row r="5" spans="1:5" s="1" customFormat="1" ht="81.75" customHeight="1">
      <c r="A5" s="152" t="s">
        <v>1319</v>
      </c>
      <c r="B5" s="151" t="s">
        <v>134</v>
      </c>
      <c r="C5" s="152" t="s">
        <v>1317</v>
      </c>
      <c r="D5" s="154"/>
      <c r="E5" s="133" t="s">
        <v>1006</v>
      </c>
    </row>
    <row r="6" spans="1:5" s="1" customFormat="1" ht="81.75" customHeight="1">
      <c r="A6" s="152" t="s">
        <v>1320</v>
      </c>
      <c r="B6" s="151" t="s">
        <v>134</v>
      </c>
      <c r="C6" s="152" t="s">
        <v>1317</v>
      </c>
      <c r="D6" s="154"/>
      <c r="E6" s="133" t="s">
        <v>1006</v>
      </c>
    </row>
    <row r="7" spans="1:5" s="1" customFormat="1" ht="81.75" customHeight="1">
      <c r="A7" s="152" t="s">
        <v>1321</v>
      </c>
      <c r="B7" s="151" t="s">
        <v>134</v>
      </c>
      <c r="C7" s="152" t="s">
        <v>1322</v>
      </c>
      <c r="D7" s="154"/>
      <c r="E7" s="133" t="s">
        <v>1006</v>
      </c>
    </row>
    <row r="8" spans="1:5" s="1" customFormat="1" ht="81.75" customHeight="1">
      <c r="A8" s="152" t="s">
        <v>1323</v>
      </c>
      <c r="B8" s="151" t="s">
        <v>134</v>
      </c>
      <c r="C8" s="152" t="s">
        <v>1324</v>
      </c>
      <c r="D8" s="154"/>
      <c r="E8" s="133" t="s">
        <v>1006</v>
      </c>
    </row>
    <row r="9" spans="1:5" s="1" customFormat="1" ht="81.75" customHeight="1">
      <c r="A9" s="152" t="s">
        <v>1325</v>
      </c>
      <c r="B9" s="151" t="s">
        <v>134</v>
      </c>
      <c r="C9" s="152" t="s">
        <v>1324</v>
      </c>
      <c r="D9" s="154"/>
      <c r="E9" s="133" t="s">
        <v>1006</v>
      </c>
    </row>
    <row r="10" spans="1:5" s="1" customFormat="1" ht="81.75" customHeight="1">
      <c r="A10" s="152" t="s">
        <v>1326</v>
      </c>
      <c r="B10" s="151" t="s">
        <v>134</v>
      </c>
      <c r="C10" s="152" t="s">
        <v>1327</v>
      </c>
      <c r="D10" s="154"/>
      <c r="E10" s="133" t="s">
        <v>1006</v>
      </c>
    </row>
    <row r="11" spans="1:5" s="1" customFormat="1" ht="81.75" customHeight="1">
      <c r="A11" s="152" t="s">
        <v>1328</v>
      </c>
      <c r="B11" s="151" t="s">
        <v>134</v>
      </c>
      <c r="C11" s="152" t="s">
        <v>1324</v>
      </c>
      <c r="D11" s="154"/>
      <c r="E11" s="133" t="s">
        <v>1006</v>
      </c>
    </row>
    <row r="12" spans="1:5" s="1" customFormat="1" ht="81.75" customHeight="1">
      <c r="A12" s="152" t="s">
        <v>1329</v>
      </c>
      <c r="B12" s="151" t="s">
        <v>134</v>
      </c>
      <c r="C12" s="152" t="s">
        <v>1324</v>
      </c>
      <c r="D12" s="154"/>
      <c r="E12" s="133" t="s">
        <v>1006</v>
      </c>
    </row>
    <row r="13" spans="1:5" s="1" customFormat="1" ht="81.75" customHeight="1">
      <c r="A13" s="152" t="s">
        <v>1330</v>
      </c>
      <c r="B13" s="151" t="s">
        <v>134</v>
      </c>
      <c r="C13" s="152" t="s">
        <v>1331</v>
      </c>
      <c r="D13" s="154"/>
      <c r="E13" s="133" t="s">
        <v>1006</v>
      </c>
    </row>
    <row r="14" spans="1:5" s="1" customFormat="1" ht="81.75" customHeight="1">
      <c r="A14" s="152" t="s">
        <v>1332</v>
      </c>
      <c r="B14" s="151" t="s">
        <v>134</v>
      </c>
      <c r="C14" s="152" t="s">
        <v>1333</v>
      </c>
      <c r="D14" s="154"/>
      <c r="E14" s="133" t="s">
        <v>1006</v>
      </c>
    </row>
    <row r="15" spans="1:5" s="1" customFormat="1" ht="81.75" customHeight="1">
      <c r="A15" s="152" t="s">
        <v>1334</v>
      </c>
      <c r="B15" s="151" t="s">
        <v>134</v>
      </c>
      <c r="C15" s="152" t="s">
        <v>1333</v>
      </c>
      <c r="D15" s="154"/>
      <c r="E15" s="133" t="s">
        <v>1006</v>
      </c>
    </row>
    <row r="16" spans="1:5" s="1" customFormat="1" ht="81.75" customHeight="1">
      <c r="A16" s="152" t="s">
        <v>1335</v>
      </c>
      <c r="B16" s="151" t="s">
        <v>134</v>
      </c>
      <c r="C16" s="152" t="s">
        <v>1336</v>
      </c>
      <c r="D16" s="154"/>
      <c r="E16" s="133" t="s">
        <v>1006</v>
      </c>
    </row>
    <row r="17" spans="1:5" s="1" customFormat="1" ht="81.75" customHeight="1">
      <c r="A17" s="152" t="s">
        <v>1337</v>
      </c>
      <c r="B17" s="151" t="s">
        <v>134</v>
      </c>
      <c r="C17" s="152" t="s">
        <v>1336</v>
      </c>
      <c r="D17" s="154"/>
      <c r="E17" s="133" t="s">
        <v>1006</v>
      </c>
    </row>
    <row r="18" spans="1:5" s="1" customFormat="1" ht="81.75" customHeight="1">
      <c r="A18" s="152" t="s">
        <v>1338</v>
      </c>
      <c r="B18" s="151" t="s">
        <v>134</v>
      </c>
      <c r="C18" s="152" t="s">
        <v>1339</v>
      </c>
      <c r="D18" s="154"/>
      <c r="E18" s="133" t="s">
        <v>1006</v>
      </c>
    </row>
    <row r="19" spans="1:5" s="1" customFormat="1" ht="81.75" customHeight="1">
      <c r="A19" s="152" t="s">
        <v>1340</v>
      </c>
      <c r="B19" s="151" t="s">
        <v>134</v>
      </c>
      <c r="C19" s="152" t="s">
        <v>1341</v>
      </c>
      <c r="D19" s="154"/>
      <c r="E19" s="133" t="s">
        <v>1006</v>
      </c>
    </row>
    <row r="20" spans="1:5" s="1" customFormat="1" ht="81.75" customHeight="1">
      <c r="A20" s="152" t="s">
        <v>1342</v>
      </c>
      <c r="B20" s="151" t="s">
        <v>134</v>
      </c>
      <c r="C20" s="152" t="s">
        <v>1343</v>
      </c>
      <c r="D20" s="154"/>
      <c r="E20" s="133" t="s">
        <v>1006</v>
      </c>
    </row>
    <row r="21" spans="1:5" s="1" customFormat="1" ht="81.75" customHeight="1">
      <c r="A21" s="152" t="s">
        <v>1344</v>
      </c>
      <c r="B21" s="151" t="s">
        <v>134</v>
      </c>
      <c r="C21" s="152" t="s">
        <v>1345</v>
      </c>
      <c r="D21" s="154"/>
      <c r="E21" s="133" t="s">
        <v>1006</v>
      </c>
    </row>
    <row r="22" spans="1:5" s="1" customFormat="1" ht="81.75" customHeight="1">
      <c r="A22" s="152" t="s">
        <v>1346</v>
      </c>
      <c r="B22" s="151" t="s">
        <v>134</v>
      </c>
      <c r="C22" s="152" t="s">
        <v>1345</v>
      </c>
      <c r="D22" s="154"/>
      <c r="E22" s="133" t="s">
        <v>1006</v>
      </c>
    </row>
    <row r="23" spans="1:5" s="1" customFormat="1" ht="81.75" customHeight="1">
      <c r="A23" s="152" t="s">
        <v>1347</v>
      </c>
      <c r="B23" s="151" t="s">
        <v>134</v>
      </c>
      <c r="C23" s="152" t="s">
        <v>1345</v>
      </c>
      <c r="D23" s="154"/>
      <c r="E23" s="133" t="s">
        <v>1006</v>
      </c>
    </row>
    <row r="24" spans="1:5" s="1" customFormat="1" ht="81.75" customHeight="1">
      <c r="A24" s="150" t="s">
        <v>1348</v>
      </c>
      <c r="B24" s="132" t="s">
        <v>134</v>
      </c>
      <c r="C24" s="150" t="s">
        <v>1349</v>
      </c>
      <c r="D24" s="154"/>
      <c r="E24" s="133" t="s">
        <v>1006</v>
      </c>
    </row>
  </sheetData>
  <mergeCells count="1">
    <mergeCell ref="B1:E1"/>
  </mergeCells>
  <pageMargins left="0.7" right="0.7" top="0.75" bottom="0.75" header="0.3" footer="0.3"/>
  <pageSetup paperSize="9" orientation="portrait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rgb="FFFFC000"/>
  </sheetPr>
  <dimension ref="A1:E53"/>
  <sheetViews>
    <sheetView workbookViewId="0">
      <selection activeCell="F2" sqref="F2"/>
    </sheetView>
  </sheetViews>
  <sheetFormatPr defaultColWidth="8.85546875" defaultRowHeight="15"/>
  <cols>
    <col min="1" max="1" width="20.7109375" customWidth="1"/>
    <col min="2" max="2" width="12.140625" customWidth="1"/>
    <col min="3" max="3" width="39.42578125" customWidth="1"/>
    <col min="4" max="4" width="12.28515625" customWidth="1"/>
  </cols>
  <sheetData>
    <row r="1" spans="1:5" ht="75.75" customHeight="1">
      <c r="B1" s="351" t="s">
        <v>1350</v>
      </c>
      <c r="C1" s="351"/>
      <c r="D1" s="351"/>
      <c r="E1" s="351"/>
    </row>
    <row r="2" spans="1:5" s="1" customFormat="1" ht="25.5" customHeight="1">
      <c r="A2" s="158" t="s">
        <v>1200</v>
      </c>
      <c r="B2" s="82"/>
      <c r="C2" s="82"/>
      <c r="D2" s="82"/>
      <c r="E2" s="22" t="s">
        <v>62</v>
      </c>
    </row>
    <row r="3" spans="1:5" s="1" customFormat="1" ht="81.75" customHeight="1">
      <c r="A3" s="152" t="s">
        <v>1201</v>
      </c>
      <c r="B3" s="151" t="s">
        <v>234</v>
      </c>
      <c r="C3" s="312" t="s">
        <v>1202</v>
      </c>
      <c r="D3" s="154"/>
      <c r="E3" s="155" t="s">
        <v>1006</v>
      </c>
    </row>
    <row r="4" spans="1:5" s="1" customFormat="1" ht="81.75" customHeight="1">
      <c r="A4" s="152" t="s">
        <v>1203</v>
      </c>
      <c r="B4" s="151" t="s">
        <v>1204</v>
      </c>
      <c r="C4" s="313"/>
      <c r="D4" s="154"/>
      <c r="E4" s="155" t="s">
        <v>1006</v>
      </c>
    </row>
    <row r="5" spans="1:5" s="1" customFormat="1" ht="81.75" customHeight="1">
      <c r="A5" s="152" t="s">
        <v>1205</v>
      </c>
      <c r="B5" s="151" t="s">
        <v>1206</v>
      </c>
      <c r="C5" s="313"/>
      <c r="D5" s="154"/>
      <c r="E5" s="155" t="s">
        <v>1006</v>
      </c>
    </row>
    <row r="6" spans="1:5" s="1" customFormat="1" ht="81.75" customHeight="1">
      <c r="A6" s="152" t="s">
        <v>1351</v>
      </c>
      <c r="B6" s="151" t="s">
        <v>1208</v>
      </c>
      <c r="C6" s="313"/>
      <c r="D6" s="154"/>
      <c r="E6" s="155" t="s">
        <v>1006</v>
      </c>
    </row>
    <row r="7" spans="1:5" s="1" customFormat="1" ht="81.75" customHeight="1">
      <c r="A7" s="150" t="s">
        <v>1209</v>
      </c>
      <c r="B7" s="132" t="s">
        <v>1210</v>
      </c>
      <c r="C7" s="313"/>
      <c r="D7" s="154"/>
      <c r="E7" s="155" t="s">
        <v>1006</v>
      </c>
    </row>
    <row r="8" spans="1:5" s="1" customFormat="1" ht="81" customHeight="1">
      <c r="A8" s="152" t="s">
        <v>1211</v>
      </c>
      <c r="B8" s="151" t="s">
        <v>234</v>
      </c>
      <c r="C8" s="312" t="s">
        <v>1212</v>
      </c>
      <c r="D8" s="154"/>
      <c r="E8" s="155" t="s">
        <v>1006</v>
      </c>
    </row>
    <row r="9" spans="1:5" s="1" customFormat="1" ht="81" customHeight="1">
      <c r="A9" s="152" t="s">
        <v>1213</v>
      </c>
      <c r="B9" s="151" t="s">
        <v>1204</v>
      </c>
      <c r="C9" s="313"/>
      <c r="D9" s="154"/>
      <c r="E9" s="155" t="s">
        <v>1006</v>
      </c>
    </row>
    <row r="10" spans="1:5" s="1" customFormat="1" ht="81" customHeight="1">
      <c r="A10" s="152" t="s">
        <v>1214</v>
      </c>
      <c r="B10" s="151" t="s">
        <v>1215</v>
      </c>
      <c r="C10" s="313"/>
      <c r="D10" s="154"/>
      <c r="E10" s="155" t="s">
        <v>1006</v>
      </c>
    </row>
    <row r="11" spans="1:5" s="1" customFormat="1" ht="81" customHeight="1">
      <c r="A11" s="150" t="s">
        <v>1216</v>
      </c>
      <c r="B11" s="132" t="s">
        <v>1217</v>
      </c>
      <c r="C11" s="313"/>
      <c r="D11" s="154"/>
      <c r="E11" s="155" t="s">
        <v>1006</v>
      </c>
    </row>
    <row r="12" spans="1:5" s="1" customFormat="1" ht="81" customHeight="1">
      <c r="A12" s="150" t="s">
        <v>1218</v>
      </c>
      <c r="B12" s="151" t="s">
        <v>234</v>
      </c>
      <c r="C12" s="312" t="s">
        <v>1219</v>
      </c>
      <c r="D12" s="154"/>
      <c r="E12" s="155" t="s">
        <v>1006</v>
      </c>
    </row>
    <row r="13" spans="1:5" s="1" customFormat="1" ht="81" customHeight="1">
      <c r="A13" s="150" t="s">
        <v>1220</v>
      </c>
      <c r="B13" s="151" t="s">
        <v>1204</v>
      </c>
      <c r="C13" s="313"/>
      <c r="D13" s="154"/>
      <c r="E13" s="155" t="s">
        <v>1006</v>
      </c>
    </row>
    <row r="14" spans="1:5" s="1" customFormat="1" ht="81" customHeight="1">
      <c r="A14" s="150" t="s">
        <v>1221</v>
      </c>
      <c r="B14" s="151" t="s">
        <v>1215</v>
      </c>
      <c r="C14" s="313"/>
      <c r="D14" s="154"/>
      <c r="E14" s="155" t="s">
        <v>1006</v>
      </c>
    </row>
    <row r="15" spans="1:5" s="1" customFormat="1" ht="81" customHeight="1">
      <c r="A15" s="150" t="s">
        <v>1222</v>
      </c>
      <c r="B15" s="132" t="s">
        <v>1217</v>
      </c>
      <c r="C15" s="313"/>
      <c r="D15" s="154"/>
      <c r="E15" s="155" t="s">
        <v>1006</v>
      </c>
    </row>
    <row r="16" spans="1:5" s="1" customFormat="1" ht="81" customHeight="1">
      <c r="A16" s="150" t="s">
        <v>1223</v>
      </c>
      <c r="B16" s="151" t="s">
        <v>234</v>
      </c>
      <c r="C16" s="329" t="s">
        <v>1224</v>
      </c>
      <c r="D16" s="154"/>
      <c r="E16" s="155" t="s">
        <v>1006</v>
      </c>
    </row>
    <row r="17" spans="1:5" s="1" customFormat="1" ht="81" customHeight="1">
      <c r="A17" s="150" t="s">
        <v>1225</v>
      </c>
      <c r="B17" s="151" t="s">
        <v>1226</v>
      </c>
      <c r="C17" s="330"/>
      <c r="D17" s="154"/>
      <c r="E17" s="155" t="s">
        <v>1006</v>
      </c>
    </row>
    <row r="18" spans="1:5" s="1" customFormat="1" ht="81" customHeight="1">
      <c r="A18" s="150" t="s">
        <v>1227</v>
      </c>
      <c r="B18" s="151" t="s">
        <v>1215</v>
      </c>
      <c r="C18" s="330"/>
      <c r="D18" s="154"/>
      <c r="E18" s="155" t="s">
        <v>1006</v>
      </c>
    </row>
    <row r="19" spans="1:5" s="1" customFormat="1" ht="81" customHeight="1">
      <c r="A19" s="150" t="s">
        <v>1228</v>
      </c>
      <c r="B19" s="132" t="s">
        <v>1229</v>
      </c>
      <c r="C19" s="330"/>
      <c r="D19" s="154"/>
      <c r="E19" s="155" t="s">
        <v>1006</v>
      </c>
    </row>
    <row r="20" spans="1:5" s="1" customFormat="1" ht="81" customHeight="1">
      <c r="A20" s="150" t="s">
        <v>1230</v>
      </c>
      <c r="B20" s="132" t="s">
        <v>1217</v>
      </c>
      <c r="C20" s="331"/>
      <c r="D20" s="154"/>
      <c r="E20" s="155" t="s">
        <v>1006</v>
      </c>
    </row>
    <row r="21" spans="1:5" s="1" customFormat="1" ht="81" customHeight="1">
      <c r="A21" s="150" t="s">
        <v>1231</v>
      </c>
      <c r="B21" s="151" t="s">
        <v>234</v>
      </c>
      <c r="C21" s="329" t="s">
        <v>1232</v>
      </c>
      <c r="D21" s="154"/>
      <c r="E21" s="155" t="s">
        <v>1006</v>
      </c>
    </row>
    <row r="22" spans="1:5" s="1" customFormat="1" ht="81" customHeight="1">
      <c r="A22" s="150" t="s">
        <v>1233</v>
      </c>
      <c r="B22" s="151" t="s">
        <v>1234</v>
      </c>
      <c r="C22" s="330"/>
      <c r="D22" s="154"/>
      <c r="E22" s="155" t="s">
        <v>1006</v>
      </c>
    </row>
    <row r="23" spans="1:5" s="1" customFormat="1" ht="81" customHeight="1">
      <c r="A23" s="150" t="s">
        <v>1235</v>
      </c>
      <c r="B23" s="151" t="s">
        <v>1236</v>
      </c>
      <c r="C23" s="330"/>
      <c r="D23" s="154"/>
      <c r="E23" s="155" t="s">
        <v>1006</v>
      </c>
    </row>
    <row r="24" spans="1:5" s="1" customFormat="1" ht="81" customHeight="1">
      <c r="A24" s="150" t="s">
        <v>1237</v>
      </c>
      <c r="B24" s="132" t="s">
        <v>1217</v>
      </c>
      <c r="C24" s="330"/>
      <c r="D24" s="154"/>
      <c r="E24" s="155" t="s">
        <v>1006</v>
      </c>
    </row>
    <row r="25" spans="1:5" s="1" customFormat="1" ht="81" customHeight="1">
      <c r="A25" s="150" t="s">
        <v>1238</v>
      </c>
      <c r="B25" s="132" t="s">
        <v>1217</v>
      </c>
      <c r="C25" s="331"/>
      <c r="D25" s="154"/>
      <c r="E25" s="155" t="s">
        <v>1006</v>
      </c>
    </row>
    <row r="26" spans="1:5" s="1" customFormat="1" ht="81" customHeight="1">
      <c r="A26" s="150" t="s">
        <v>1239</v>
      </c>
      <c r="B26" s="151" t="s">
        <v>234</v>
      </c>
      <c r="C26" s="329" t="s">
        <v>1240</v>
      </c>
      <c r="D26" s="154"/>
      <c r="E26" s="155" t="s">
        <v>1006</v>
      </c>
    </row>
    <row r="27" spans="1:5" s="1" customFormat="1" ht="81" customHeight="1">
      <c r="A27" s="150" t="s">
        <v>1241</v>
      </c>
      <c r="B27" s="151" t="s">
        <v>1234</v>
      </c>
      <c r="C27" s="330"/>
      <c r="D27" s="154"/>
      <c r="E27" s="155" t="s">
        <v>1006</v>
      </c>
    </row>
    <row r="28" spans="1:5" s="1" customFormat="1" ht="81" customHeight="1">
      <c r="A28" s="150" t="s">
        <v>1242</v>
      </c>
      <c r="B28" s="151" t="s">
        <v>1243</v>
      </c>
      <c r="C28" s="330"/>
      <c r="D28" s="154"/>
      <c r="E28" s="155" t="s">
        <v>1006</v>
      </c>
    </row>
    <row r="29" spans="1:5" s="1" customFormat="1" ht="81" customHeight="1">
      <c r="A29" s="150" t="s">
        <v>1244</v>
      </c>
      <c r="B29" s="132" t="s">
        <v>1245</v>
      </c>
      <c r="C29" s="330"/>
      <c r="D29" s="154"/>
      <c r="E29" s="155" t="s">
        <v>1006</v>
      </c>
    </row>
    <row r="30" spans="1:5" s="1" customFormat="1" ht="81" customHeight="1">
      <c r="A30" s="150" t="s">
        <v>1246</v>
      </c>
      <c r="B30" s="132" t="s">
        <v>1217</v>
      </c>
      <c r="C30" s="331"/>
      <c r="D30" s="154"/>
      <c r="E30" s="155" t="s">
        <v>1006</v>
      </c>
    </row>
    <row r="31" spans="1:5" s="1" customFormat="1" ht="81" customHeight="1">
      <c r="A31" s="150" t="s">
        <v>1247</v>
      </c>
      <c r="B31" s="151" t="s">
        <v>234</v>
      </c>
      <c r="C31" s="329" t="s">
        <v>1248</v>
      </c>
      <c r="D31" s="154"/>
      <c r="E31" s="155" t="s">
        <v>1006</v>
      </c>
    </row>
    <row r="32" spans="1:5" s="1" customFormat="1" ht="81" customHeight="1">
      <c r="A32" s="150" t="s">
        <v>1249</v>
      </c>
      <c r="B32" s="151" t="s">
        <v>1234</v>
      </c>
      <c r="C32" s="330"/>
      <c r="D32" s="154"/>
      <c r="E32" s="155" t="s">
        <v>1006</v>
      </c>
    </row>
    <row r="33" spans="1:5" s="1" customFormat="1" ht="81" customHeight="1">
      <c r="A33" s="150" t="s">
        <v>1250</v>
      </c>
      <c r="B33" s="151" t="s">
        <v>1236</v>
      </c>
      <c r="C33" s="330"/>
      <c r="D33" s="154"/>
      <c r="E33" s="155" t="s">
        <v>1006</v>
      </c>
    </row>
    <row r="34" spans="1:5" s="1" customFormat="1" ht="81" customHeight="1">
      <c r="A34" s="150" t="s">
        <v>1251</v>
      </c>
      <c r="B34" s="132" t="s">
        <v>1217</v>
      </c>
      <c r="C34" s="331"/>
      <c r="D34" s="154"/>
      <c r="E34" s="155" t="s">
        <v>1006</v>
      </c>
    </row>
    <row r="35" spans="1:5" s="1" customFormat="1" ht="81" customHeight="1">
      <c r="A35" s="150" t="s">
        <v>1252</v>
      </c>
      <c r="B35" s="151" t="s">
        <v>234</v>
      </c>
      <c r="C35" s="329" t="s">
        <v>1253</v>
      </c>
      <c r="D35" s="154"/>
      <c r="E35" s="155" t="s">
        <v>1006</v>
      </c>
    </row>
    <row r="36" spans="1:5" s="1" customFormat="1" ht="81" customHeight="1">
      <c r="A36" s="150" t="s">
        <v>1254</v>
      </c>
      <c r="B36" s="151" t="s">
        <v>1226</v>
      </c>
      <c r="C36" s="330"/>
      <c r="D36" s="154"/>
      <c r="E36" s="155" t="s">
        <v>1006</v>
      </c>
    </row>
    <row r="37" spans="1:5" s="1" customFormat="1" ht="81" customHeight="1">
      <c r="A37" s="150" t="s">
        <v>1255</v>
      </c>
      <c r="B37" s="151" t="s">
        <v>1204</v>
      </c>
      <c r="C37" s="330"/>
      <c r="D37" s="154"/>
      <c r="E37" s="155" t="s">
        <v>1006</v>
      </c>
    </row>
    <row r="38" spans="1:5" s="1" customFormat="1" ht="81" customHeight="1">
      <c r="A38" s="150" t="s">
        <v>1256</v>
      </c>
      <c r="B38" s="132" t="s">
        <v>1245</v>
      </c>
      <c r="C38" s="330"/>
      <c r="D38" s="154"/>
      <c r="E38" s="155" t="s">
        <v>1006</v>
      </c>
    </row>
    <row r="39" spans="1:5" s="1" customFormat="1" ht="81" customHeight="1">
      <c r="A39" s="150" t="s">
        <v>1257</v>
      </c>
      <c r="B39" s="132" t="s">
        <v>1217</v>
      </c>
      <c r="C39" s="331"/>
      <c r="D39" s="154"/>
      <c r="E39" s="155" t="s">
        <v>1006</v>
      </c>
    </row>
    <row r="40" spans="1:5" s="1" customFormat="1" ht="81" customHeight="1">
      <c r="A40" s="150" t="s">
        <v>1258</v>
      </c>
      <c r="B40" s="151" t="s">
        <v>234</v>
      </c>
      <c r="C40" s="329" t="s">
        <v>1259</v>
      </c>
      <c r="D40" s="154"/>
      <c r="E40" s="155" t="s">
        <v>1006</v>
      </c>
    </row>
    <row r="41" spans="1:5" s="1" customFormat="1" ht="81" customHeight="1">
      <c r="A41" s="150" t="s">
        <v>1260</v>
      </c>
      <c r="B41" s="151" t="s">
        <v>1234</v>
      </c>
      <c r="C41" s="330"/>
      <c r="D41" s="154"/>
      <c r="E41" s="155" t="s">
        <v>1006</v>
      </c>
    </row>
    <row r="42" spans="1:5" s="1" customFormat="1" ht="81" customHeight="1">
      <c r="A42" s="150" t="s">
        <v>1261</v>
      </c>
      <c r="B42" s="151" t="s">
        <v>1262</v>
      </c>
      <c r="C42" s="330"/>
      <c r="D42" s="154"/>
      <c r="E42" s="155" t="s">
        <v>1006</v>
      </c>
    </row>
    <row r="43" spans="1:5" s="1" customFormat="1" ht="81" customHeight="1">
      <c r="A43" s="150" t="s">
        <v>1352</v>
      </c>
      <c r="B43" s="151" t="s">
        <v>1262</v>
      </c>
      <c r="C43" s="330"/>
      <c r="D43" s="154"/>
      <c r="E43" s="155" t="s">
        <v>1006</v>
      </c>
    </row>
    <row r="44" spans="1:5" s="1" customFormat="1" ht="81" customHeight="1">
      <c r="A44" s="150" t="s">
        <v>1264</v>
      </c>
      <c r="B44" s="132" t="s">
        <v>1217</v>
      </c>
      <c r="C44" s="331"/>
      <c r="D44" s="154"/>
      <c r="E44" s="155" t="s">
        <v>1006</v>
      </c>
    </row>
    <row r="45" spans="1:5" s="1" customFormat="1" ht="81" customHeight="1">
      <c r="A45" s="150" t="s">
        <v>1265</v>
      </c>
      <c r="B45" s="151" t="s">
        <v>234</v>
      </c>
      <c r="C45" s="329" t="s">
        <v>1266</v>
      </c>
      <c r="D45" s="154"/>
      <c r="E45" s="155" t="s">
        <v>1006</v>
      </c>
    </row>
    <row r="46" spans="1:5" s="1" customFormat="1" ht="81" customHeight="1">
      <c r="A46" s="150" t="s">
        <v>1267</v>
      </c>
      <c r="B46" s="151" t="s">
        <v>1215</v>
      </c>
      <c r="C46" s="330"/>
      <c r="D46" s="154"/>
      <c r="E46" s="155" t="s">
        <v>1006</v>
      </c>
    </row>
    <row r="47" spans="1:5" s="1" customFormat="1" ht="81" customHeight="1">
      <c r="A47" s="150" t="s">
        <v>1268</v>
      </c>
      <c r="B47" s="151" t="s">
        <v>234</v>
      </c>
      <c r="C47" s="329" t="s">
        <v>1269</v>
      </c>
      <c r="D47" s="154"/>
      <c r="E47" s="155" t="s">
        <v>1006</v>
      </c>
    </row>
    <row r="48" spans="1:5" s="1" customFormat="1" ht="81" customHeight="1">
      <c r="A48" s="150" t="s">
        <v>1270</v>
      </c>
      <c r="B48" s="132" t="s">
        <v>1215</v>
      </c>
      <c r="C48" s="331"/>
      <c r="D48" s="154"/>
      <c r="E48" s="155" t="s">
        <v>1006</v>
      </c>
    </row>
    <row r="49" spans="1:5" s="1" customFormat="1" ht="81" customHeight="1">
      <c r="A49" s="150" t="s">
        <v>1271</v>
      </c>
      <c r="B49" s="132" t="s">
        <v>1204</v>
      </c>
      <c r="C49" s="121" t="s">
        <v>1272</v>
      </c>
      <c r="D49" s="154"/>
      <c r="E49" s="155" t="s">
        <v>1006</v>
      </c>
    </row>
    <row r="50" spans="1:5" s="1" customFormat="1" ht="81" customHeight="1">
      <c r="A50" s="150" t="s">
        <v>1273</v>
      </c>
      <c r="B50" s="151" t="s">
        <v>234</v>
      </c>
      <c r="C50" s="329" t="s">
        <v>1274</v>
      </c>
      <c r="D50" s="154"/>
      <c r="E50" s="155" t="s">
        <v>1006</v>
      </c>
    </row>
    <row r="51" spans="1:5" s="1" customFormat="1" ht="81" customHeight="1">
      <c r="A51" s="150" t="s">
        <v>1275</v>
      </c>
      <c r="B51" s="132" t="s">
        <v>1215</v>
      </c>
      <c r="C51" s="331"/>
      <c r="D51" s="154"/>
      <c r="E51" s="155" t="s">
        <v>1006</v>
      </c>
    </row>
    <row r="52" spans="1:5" s="1" customFormat="1" ht="81" customHeight="1">
      <c r="A52" s="150" t="s">
        <v>1276</v>
      </c>
      <c r="B52" s="151" t="s">
        <v>234</v>
      </c>
      <c r="C52" s="329" t="s">
        <v>1277</v>
      </c>
      <c r="D52" s="154"/>
      <c r="E52" s="155" t="s">
        <v>1006</v>
      </c>
    </row>
    <row r="53" spans="1:5" s="1" customFormat="1" ht="81.75" customHeight="1">
      <c r="A53" s="150" t="s">
        <v>1278</v>
      </c>
      <c r="B53" s="132" t="s">
        <v>1215</v>
      </c>
      <c r="C53" s="331"/>
      <c r="D53" s="154"/>
      <c r="E53" s="155" t="s">
        <v>1006</v>
      </c>
    </row>
  </sheetData>
  <mergeCells count="14">
    <mergeCell ref="C52:C53"/>
    <mergeCell ref="B1:E1"/>
    <mergeCell ref="C31:C34"/>
    <mergeCell ref="C35:C39"/>
    <mergeCell ref="C40:C44"/>
    <mergeCell ref="C45:C46"/>
    <mergeCell ref="C47:C48"/>
    <mergeCell ref="C50:C51"/>
    <mergeCell ref="C3:C7"/>
    <mergeCell ref="C8:C11"/>
    <mergeCell ref="C12:C15"/>
    <mergeCell ref="C16:C20"/>
    <mergeCell ref="C21:C25"/>
    <mergeCell ref="C26:C30"/>
  </mergeCells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23</vt:i4>
      </vt:variant>
      <vt:variant>
        <vt:lpstr>Именованные диапазоны</vt:lpstr>
      </vt:variant>
      <vt:variant>
        <vt:i4>9</vt:i4>
      </vt:variant>
    </vt:vector>
  </HeadingPairs>
  <TitlesOfParts>
    <vt:vector size="32" baseType="lpstr">
      <vt:lpstr>Содержание</vt:lpstr>
      <vt:lpstr>НОВИНКИ И ЭКСКЛЮЗИВ!</vt:lpstr>
      <vt:lpstr>Клипсолайт</vt:lpstr>
      <vt:lpstr>Деколэйс</vt:lpstr>
      <vt:lpstr>Гибкий неон</vt:lpstr>
      <vt:lpstr>Ламполайт</vt:lpstr>
      <vt:lpstr>Гирлянды Нить</vt:lpstr>
      <vt:lpstr>Занавесы</vt:lpstr>
      <vt:lpstr>Бахрома</vt:lpstr>
      <vt:lpstr>Водопад</vt:lpstr>
      <vt:lpstr>Спайдеры</vt:lpstr>
      <vt:lpstr>Шарики</vt:lpstr>
      <vt:lpstr>Подвески</vt:lpstr>
      <vt:lpstr>Сетки</vt:lpstr>
      <vt:lpstr>Дреды</vt:lpstr>
      <vt:lpstr>2D, 3D объекты </vt:lpstr>
      <vt:lpstr>Дюралайт</vt:lpstr>
      <vt:lpstr>Белт-лайт</vt:lpstr>
      <vt:lpstr>Консоли</vt:lpstr>
      <vt:lpstr>Соединители</vt:lpstr>
      <vt:lpstr>Лапник</vt:lpstr>
      <vt:lpstr>Летний сезон</vt:lpstr>
      <vt:lpstr>День Победы</vt:lpstr>
      <vt:lpstr>Содержание!Print_Titles</vt:lpstr>
      <vt:lpstr>Декорации_Летний_сезон</vt:lpstr>
      <vt:lpstr>Декорации_на_Летний_сезон</vt:lpstr>
      <vt:lpstr>Бахрома!Область_печати</vt:lpstr>
      <vt:lpstr>'Гирлянды Нить'!Область_печати</vt:lpstr>
      <vt:lpstr>Занавесы!Область_печати</vt:lpstr>
      <vt:lpstr>Ламполайт!Область_печати</vt:lpstr>
      <vt:lpstr>Содержание!Область_печати</vt:lpstr>
      <vt:lpstr>Спайдеры!Область_печати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Андрей А. Пятиков</dc:creator>
  <cp:lastModifiedBy>Оксана офис</cp:lastModifiedBy>
  <cp:revision>1</cp:revision>
  <dcterms:created xsi:type="dcterms:W3CDTF">2011-09-06T06:09:45Z</dcterms:created>
  <dcterms:modified xsi:type="dcterms:W3CDTF">2023-10-02T13:52:20Z</dcterms:modified>
</cp:coreProperties>
</file>